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F:\Telescope\Sky Brightness Measurements\"/>
    </mc:Choice>
  </mc:AlternateContent>
  <xr:revisionPtr revIDLastSave="0" documentId="13_ncr:1_{C5659859-AB2A-4DD1-B38B-D6EC48353F00}" xr6:coauthVersionLast="47" xr6:coauthVersionMax="47" xr10:uidLastSave="{00000000-0000-0000-0000-000000000000}"/>
  <bookViews>
    <workbookView xWindow="-120" yWindow="-120" windowWidth="29040" windowHeight="15720" xr2:uid="{00000000-000D-0000-FFFF-FFFF00000000}"/>
  </bookViews>
  <sheets>
    <sheet name="Sky Brightness at Observatory" sheetId="4" r:id="rId1"/>
    <sheet name="Observatory vs New Mexico Skies" sheetId="1" r:id="rId2"/>
    <sheet name="Charts" sheetId="5" r:id="rId3"/>
    <sheet name="Airmass"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7" i="4" l="1"/>
  <c r="D16" i="4"/>
  <c r="D15" i="4"/>
  <c r="D14" i="4"/>
  <c r="D22" i="4" l="1"/>
  <c r="D713" i="4"/>
  <c r="D13" i="4"/>
  <c r="D12" i="4"/>
  <c r="D11" i="4"/>
  <c r="D10" i="4"/>
  <c r="D9" i="4"/>
  <c r="D8" i="4"/>
  <c r="D99" i="4"/>
  <c r="D98" i="4"/>
  <c r="D97" i="4"/>
  <c r="D96" i="4"/>
  <c r="D95" i="4"/>
  <c r="D94" i="4"/>
  <c r="D93" i="4"/>
  <c r="D92" i="4"/>
  <c r="D91" i="4"/>
  <c r="D101" i="4" s="1"/>
  <c r="D90" i="4"/>
  <c r="D104" i="4"/>
  <c r="D100" i="4" l="1"/>
  <c r="P40" i="4" s="1"/>
  <c r="D422" i="4" l="1"/>
  <c r="D421" i="4"/>
  <c r="D420" i="4"/>
  <c r="D419" i="4"/>
  <c r="D418" i="4"/>
  <c r="D481" i="4"/>
  <c r="D480" i="4"/>
  <c r="D479" i="4"/>
  <c r="D478" i="4"/>
  <c r="D477" i="4"/>
  <c r="D181" i="4"/>
  <c r="D180" i="4"/>
  <c r="D179" i="4"/>
  <c r="D178" i="4"/>
  <c r="D177" i="4"/>
  <c r="D176" i="4"/>
  <c r="D175" i="4"/>
  <c r="D174" i="4"/>
  <c r="D173" i="4"/>
  <c r="D263" i="4"/>
  <c r="D262" i="4"/>
  <c r="D261" i="4"/>
  <c r="D260" i="4"/>
  <c r="D259" i="4"/>
  <c r="D258" i="4"/>
  <c r="D257" i="4"/>
  <c r="D256" i="4"/>
  <c r="D255" i="4"/>
  <c r="D254" i="4"/>
  <c r="D19" i="4"/>
  <c r="D172" i="4"/>
  <c r="D186" i="4"/>
  <c r="D268" i="4"/>
  <c r="D336" i="4"/>
  <c r="D337" i="4"/>
  <c r="D338" i="4"/>
  <c r="D339" i="4"/>
  <c r="D340" i="4"/>
  <c r="D341" i="4"/>
  <c r="D342" i="4"/>
  <c r="D343" i="4"/>
  <c r="D344" i="4"/>
  <c r="D345" i="4"/>
  <c r="D350" i="4"/>
  <c r="D427" i="4"/>
  <c r="D486" i="4"/>
  <c r="C854" i="4"/>
  <c r="D841" i="4" s="1"/>
  <c r="D777" i="4"/>
  <c r="D778" i="4"/>
  <c r="D779" i="4"/>
  <c r="D780" i="4"/>
  <c r="D781" i="4"/>
  <c r="D714" i="4"/>
  <c r="D715" i="4"/>
  <c r="D716" i="4"/>
  <c r="D717" i="4"/>
  <c r="D718" i="4"/>
  <c r="D719" i="4"/>
  <c r="D720" i="4"/>
  <c r="D721" i="4"/>
  <c r="D722" i="4"/>
  <c r="D654" i="4"/>
  <c r="D655" i="4"/>
  <c r="D656" i="4"/>
  <c r="D657" i="4"/>
  <c r="D658" i="4"/>
  <c r="D595" i="4"/>
  <c r="D596" i="4"/>
  <c r="D597" i="4"/>
  <c r="D598" i="4"/>
  <c r="D599" i="4"/>
  <c r="D536" i="4"/>
  <c r="D537" i="4"/>
  <c r="D538" i="4"/>
  <c r="D539" i="4"/>
  <c r="D540" i="4"/>
  <c r="D545" i="4"/>
  <c r="C853" i="4"/>
  <c r="D838" i="4" s="1"/>
  <c r="D604" i="4"/>
  <c r="D663" i="4"/>
  <c r="D727" i="4"/>
  <c r="D786" i="4"/>
  <c r="B3" i="6"/>
  <c r="A3" i="6"/>
  <c r="A4" i="6" s="1"/>
  <c r="F16" i="1"/>
  <c r="D16" i="1"/>
  <c r="D15" i="1"/>
  <c r="D14" i="1"/>
  <c r="D13" i="1"/>
  <c r="D12" i="1"/>
  <c r="D18" i="1" s="1"/>
  <c r="D11" i="1"/>
  <c r="D10" i="1"/>
  <c r="D9" i="1"/>
  <c r="D8" i="1"/>
  <c r="D21" i="1" s="1"/>
  <c r="F15" i="1"/>
  <c r="F14" i="1"/>
  <c r="F13" i="1"/>
  <c r="F12" i="1"/>
  <c r="F11" i="1"/>
  <c r="F10" i="1"/>
  <c r="D7" i="1"/>
  <c r="F8" i="1"/>
  <c r="F7" i="1"/>
  <c r="F9" i="1"/>
  <c r="F21" i="1" s="1"/>
  <c r="F18" i="1"/>
  <c r="D24" i="1" s="1"/>
  <c r="D18" i="4" l="1"/>
  <c r="P41" i="4" s="1"/>
  <c r="D183" i="4"/>
  <c r="D182" i="4"/>
  <c r="P39" i="4" s="1"/>
  <c r="D264" i="4"/>
  <c r="P38" i="4" s="1"/>
  <c r="D265" i="4"/>
  <c r="D347" i="4"/>
  <c r="D346" i="4"/>
  <c r="Q37" i="4" s="1"/>
  <c r="D723" i="4"/>
  <c r="P31" i="4" s="1"/>
  <c r="D600" i="4"/>
  <c r="P33" i="4" s="1"/>
  <c r="D541" i="4"/>
  <c r="P34" i="4" s="1"/>
  <c r="D660" i="4"/>
  <c r="D483" i="4"/>
  <c r="D659" i="4"/>
  <c r="P32" i="4" s="1"/>
  <c r="D482" i="4"/>
  <c r="Q35" i="4" s="1"/>
  <c r="D424" i="4"/>
  <c r="D542" i="4"/>
  <c r="D840" i="4"/>
  <c r="D854" i="4"/>
  <c r="D423" i="4"/>
  <c r="Q36" i="4" s="1"/>
  <c r="D601" i="4"/>
  <c r="D782" i="4"/>
  <c r="Q30" i="4" s="1"/>
  <c r="B4" i="6"/>
  <c r="A5" i="6"/>
  <c r="D783" i="4"/>
  <c r="D853" i="4"/>
  <c r="D724" i="4"/>
  <c r="D839" i="4"/>
  <c r="D837" i="4"/>
  <c r="D845" i="4"/>
  <c r="D836" i="4"/>
  <c r="D844" i="4"/>
  <c r="D843" i="4"/>
  <c r="D842" i="4"/>
  <c r="D850" i="4" l="1"/>
  <c r="D848" i="4"/>
  <c r="D847" i="4"/>
  <c r="Q29" i="4" s="1"/>
  <c r="D849" i="4"/>
  <c r="P29" i="4" s="1"/>
  <c r="B5" i="6"/>
  <c r="A6" i="6"/>
  <c r="Q47" i="4" l="1"/>
  <c r="Q48" i="4"/>
  <c r="P47" i="4"/>
  <c r="P48" i="4"/>
  <c r="B6" i="6"/>
  <c r="A7" i="6"/>
  <c r="B7" i="6" l="1"/>
  <c r="A8" i="6"/>
  <c r="B8" i="6" l="1"/>
  <c r="A9" i="6"/>
  <c r="A10" i="6" l="1"/>
  <c r="B9" i="6"/>
  <c r="B10" i="6" l="1"/>
  <c r="A11" i="6"/>
  <c r="A12" i="6" l="1"/>
  <c r="B11" i="6"/>
  <c r="A13" i="6" l="1"/>
  <c r="B12" i="6"/>
  <c r="A14" i="6" l="1"/>
  <c r="B13" i="6"/>
  <c r="A15" i="6" l="1"/>
  <c r="B14" i="6"/>
  <c r="A16" i="6" l="1"/>
  <c r="B15" i="6"/>
  <c r="A17" i="6" l="1"/>
  <c r="B16" i="6"/>
  <c r="A18" i="6" l="1"/>
  <c r="B17" i="6"/>
  <c r="A19" i="6" l="1"/>
  <c r="B18" i="6"/>
  <c r="B19" i="6" l="1"/>
  <c r="A20" i="6"/>
  <c r="B20" i="6" l="1"/>
  <c r="A21" i="6"/>
  <c r="B21" i="6" l="1"/>
  <c r="A22" i="6"/>
  <c r="B22" i="6" l="1"/>
  <c r="A23" i="6"/>
  <c r="B23" i="6" l="1"/>
  <c r="A24" i="6"/>
  <c r="B24" i="6" l="1"/>
  <c r="A25" i="6"/>
  <c r="B25" i="6" l="1"/>
  <c r="A26" i="6"/>
  <c r="B26" i="6" l="1"/>
  <c r="A27" i="6"/>
  <c r="A28" i="6" l="1"/>
  <c r="B27" i="6"/>
  <c r="A29" i="6" l="1"/>
  <c r="B28" i="6"/>
  <c r="A30" i="6" l="1"/>
  <c r="B29" i="6"/>
  <c r="A31" i="6" l="1"/>
  <c r="B30" i="6"/>
  <c r="A32" i="6" l="1"/>
  <c r="B31" i="6"/>
  <c r="A33" i="6" l="1"/>
  <c r="B32" i="6"/>
  <c r="A34" i="6" l="1"/>
  <c r="B33" i="6"/>
  <c r="A35" i="6" l="1"/>
  <c r="B34" i="6"/>
  <c r="B35" i="6" l="1"/>
  <c r="A36" i="6"/>
  <c r="B36" i="6" l="1"/>
  <c r="A37" i="6"/>
  <c r="B37" i="6" l="1"/>
  <c r="A38" i="6"/>
  <c r="B38" i="6" l="1"/>
  <c r="A39" i="6"/>
  <c r="B39" i="6" l="1"/>
  <c r="A40" i="6"/>
  <c r="B40" i="6" l="1"/>
  <c r="A41" i="6"/>
  <c r="B41" i="6" l="1"/>
  <c r="A42" i="6"/>
  <c r="B42" i="6" l="1"/>
  <c r="A43" i="6"/>
  <c r="A44" i="6" l="1"/>
  <c r="B43" i="6"/>
  <c r="A45" i="6" l="1"/>
  <c r="B44" i="6"/>
  <c r="A46" i="6" l="1"/>
  <c r="B45" i="6"/>
  <c r="A47" i="6" l="1"/>
  <c r="B46" i="6"/>
  <c r="A48" i="6" l="1"/>
  <c r="B47" i="6"/>
  <c r="A49" i="6" l="1"/>
  <c r="B48" i="6"/>
  <c r="A50" i="6" l="1"/>
  <c r="B49" i="6"/>
  <c r="A51" i="6" l="1"/>
  <c r="B50" i="6"/>
  <c r="B51" i="6" l="1"/>
  <c r="A52" i="6"/>
  <c r="B52" i="6" l="1"/>
  <c r="A53" i="6"/>
  <c r="B53" i="6" l="1"/>
  <c r="A54" i="6"/>
  <c r="B54" i="6" l="1"/>
  <c r="A55" i="6"/>
  <c r="B55" i="6" l="1"/>
  <c r="A56" i="6"/>
  <c r="B56" i="6" l="1"/>
  <c r="A57" i="6"/>
  <c r="B57" i="6" l="1"/>
  <c r="A58" i="6"/>
  <c r="B58" i="6" l="1"/>
  <c r="A59" i="6"/>
  <c r="A60" i="6" l="1"/>
  <c r="B59" i="6"/>
  <c r="A61" i="6" l="1"/>
  <c r="B60" i="6"/>
  <c r="A62" i="6" l="1"/>
  <c r="B61" i="6"/>
  <c r="A63" i="6" l="1"/>
  <c r="B62" i="6"/>
  <c r="A64" i="6" l="1"/>
  <c r="B63" i="6"/>
  <c r="A65" i="6" l="1"/>
  <c r="B64" i="6"/>
  <c r="A66" i="6" l="1"/>
  <c r="B65" i="6"/>
  <c r="A67" i="6" l="1"/>
  <c r="B66" i="6"/>
  <c r="B67" i="6" l="1"/>
  <c r="A68" i="6"/>
  <c r="B68" i="6" l="1"/>
  <c r="A69" i="6"/>
  <c r="B69" i="6" l="1"/>
  <c r="A70" i="6"/>
  <c r="B70" i="6" l="1"/>
  <c r="A71" i="6"/>
  <c r="B71" i="6" l="1"/>
  <c r="A72" i="6"/>
  <c r="B72" i="6" l="1"/>
  <c r="A73" i="6"/>
  <c r="B73" i="6" l="1"/>
  <c r="A74" i="6"/>
  <c r="B74" i="6" l="1"/>
  <c r="A75" i="6"/>
  <c r="A76" i="6" l="1"/>
  <c r="B75" i="6"/>
  <c r="A77" i="6" l="1"/>
  <c r="B76" i="6"/>
  <c r="A78" i="6" l="1"/>
  <c r="B77" i="6"/>
  <c r="A79" i="6" l="1"/>
  <c r="B78" i="6"/>
  <c r="A80" i="6" l="1"/>
  <c r="B79" i="6"/>
  <c r="A81" i="6" l="1"/>
  <c r="B80" i="6"/>
  <c r="A82" i="6" l="1"/>
  <c r="B81" i="6"/>
  <c r="A83" i="6" l="1"/>
  <c r="B82" i="6"/>
  <c r="B83" i="6" l="1"/>
  <c r="A84" i="6"/>
  <c r="B84" i="6" l="1"/>
  <c r="A85" i="6"/>
  <c r="B85" i="6" l="1"/>
  <c r="A86" i="6"/>
  <c r="B86" i="6" l="1"/>
  <c r="A87" i="6"/>
  <c r="B87" i="6" l="1"/>
  <c r="A88" i="6"/>
  <c r="B88" i="6" l="1"/>
  <c r="A89" i="6"/>
  <c r="B89" i="6" l="1"/>
  <c r="A90" i="6"/>
  <c r="B90" i="6" l="1"/>
  <c r="A91" i="6"/>
  <c r="A92" i="6" l="1"/>
  <c r="B92" i="6" s="1"/>
  <c r="B91" i="6"/>
</calcChain>
</file>

<file path=xl/sharedStrings.xml><?xml version="1.0" encoding="utf-8"?>
<sst xmlns="http://schemas.openxmlformats.org/spreadsheetml/2006/main" count="473" uniqueCount="233">
  <si>
    <t>Star</t>
  </si>
  <si>
    <t>GSC 861:998</t>
  </si>
  <si>
    <t>Mag</t>
  </si>
  <si>
    <t>GSC 861:1193</t>
  </si>
  <si>
    <t>GSC 861:1142</t>
  </si>
  <si>
    <t>New Mexico Skies</t>
  </si>
  <si>
    <t>GSC 861:881</t>
  </si>
  <si>
    <t>GSC 861:683</t>
  </si>
  <si>
    <t>Mean</t>
  </si>
  <si>
    <t>Observ Bajo Las Estrellas</t>
  </si>
  <si>
    <t>GSC 861:638</t>
  </si>
  <si>
    <t>GSC 861:972</t>
  </si>
  <si>
    <t>GSC 861:1266</t>
  </si>
  <si>
    <t>GSC 861:1202</t>
  </si>
  <si>
    <t>GSC 861:1078</t>
  </si>
  <si>
    <t>Standard Deviation</t>
  </si>
  <si>
    <t>Sky Brightness</t>
  </si>
  <si>
    <t>Sky Background</t>
  </si>
  <si>
    <t>ADU/px</t>
  </si>
  <si>
    <t>Image scale</t>
  </si>
  <si>
    <t>arc-sec/px</t>
  </si>
  <si>
    <t>NGC 3628 was about 70 deg above horizon</t>
  </si>
  <si>
    <t>GSC 3871:618</t>
  </si>
  <si>
    <t>GSC 1800:579</t>
  </si>
  <si>
    <t>GSC 1800:588</t>
  </si>
  <si>
    <t>GSC 1800:607</t>
  </si>
  <si>
    <t>GSC 1800:599</t>
  </si>
  <si>
    <t>GSC 2578:589</t>
  </si>
  <si>
    <t>GSC 2578:573</t>
  </si>
  <si>
    <t>GSC 2578:999</t>
  </si>
  <si>
    <t>GSC 2578:913</t>
  </si>
  <si>
    <t>GSC 2578:1369</t>
  </si>
  <si>
    <t>Master Luminance Frame (NGC 3628) at Observatorio Bajo Las Estrellas (02-22-12)</t>
  </si>
  <si>
    <t>Frame was aligned with similar frame taken at New Mexico Skies (right)</t>
  </si>
  <si>
    <t>Master Luminance Frame (NGC 3628) at New Mexico Skies (04-21-09)</t>
  </si>
  <si>
    <t>Flux</t>
  </si>
  <si>
    <t>Measurements</t>
  </si>
  <si>
    <t>Altitude</t>
  </si>
  <si>
    <t>Mean at zenith</t>
  </si>
  <si>
    <t>Sky Brightness at Observatory vs New Mexico Skies</t>
  </si>
  <si>
    <t>Difference (fold)</t>
  </si>
  <si>
    <t>Airmass</t>
  </si>
  <si>
    <t>GSC 3457:203</t>
  </si>
  <si>
    <t>GSC 3457:153</t>
  </si>
  <si>
    <t>GSC 3457:571</t>
  </si>
  <si>
    <t>GSC 3457:358</t>
  </si>
  <si>
    <t>GSC 3457:217</t>
  </si>
  <si>
    <t>STD</t>
  </si>
  <si>
    <t>electrons/sec</t>
  </si>
  <si>
    <t>GSC 2072:709</t>
  </si>
  <si>
    <t>GSC 2072:470</t>
  </si>
  <si>
    <t>GSC 2072:297</t>
  </si>
  <si>
    <t>GSC 2072:1143</t>
  </si>
  <si>
    <t>GSC 2072:845</t>
  </si>
  <si>
    <t>GSC 2072:666</t>
  </si>
  <si>
    <t>GSC 2072:428</t>
  </si>
  <si>
    <t>GSC 2072:581</t>
  </si>
  <si>
    <t>GSC 2072:967</t>
  </si>
  <si>
    <t>GSC 2072:445</t>
  </si>
  <si>
    <t>NGC4157 luminance 00009_cal (12-20-12)</t>
  </si>
  <si>
    <t>Image at zenith_cal (05-10-13)</t>
  </si>
  <si>
    <t>Sky Brightness at Observatorio Bajo Las Estrellas</t>
  </si>
  <si>
    <t>GSC 2416:164</t>
  </si>
  <si>
    <t>GSC 2416:1181</t>
  </si>
  <si>
    <t>GSC 2416:234</t>
  </si>
  <si>
    <t>GSC 2416:662</t>
  </si>
  <si>
    <t>GSC 2416:368</t>
  </si>
  <si>
    <t>May 10, 2013 (new moon)</t>
  </si>
  <si>
    <t>November 09, 2013 (6 days past new moon)</t>
  </si>
  <si>
    <r>
      <t>Methods</t>
    </r>
    <r>
      <rPr>
        <sz val="10"/>
        <rFont val="Arial"/>
        <family val="2"/>
      </rPr>
      <t>- Using MaxImDL, I measured the flux of 10 stars and the sky background from two calibrated luminance images.  In both cases, the telescope was pointing c.a. 70 degrees above southern horizon while imaging NGC 3628.  The sky brightness was calculated using the equation below and the mean determined.  There was no moon when the images were taken.</t>
    </r>
  </si>
  <si>
    <t>November 29, 2014 (7 days past new moon)</t>
  </si>
  <si>
    <t>UCAC3 236:92981</t>
  </si>
  <si>
    <t>GSC 1933:265</t>
  </si>
  <si>
    <t>GSC 1933:38</t>
  </si>
  <si>
    <t>GSC 1933:931</t>
  </si>
  <si>
    <t>GSC 1933:929</t>
  </si>
  <si>
    <t>GSC 2012:511</t>
  </si>
  <si>
    <t>GSC 2012:1133</t>
  </si>
  <si>
    <t>GSC 2012:595</t>
  </si>
  <si>
    <t>GSC 2012:48</t>
  </si>
  <si>
    <t>Date</t>
  </si>
  <si>
    <t>GSC 2012:313</t>
  </si>
  <si>
    <t>LuminanceNGC5466_103W.00031_cal (03-26-17; 2:30 AM)</t>
  </si>
  <si>
    <t>UCAC3 262:121953</t>
  </si>
  <si>
    <t>GSC 3021:36</t>
  </si>
  <si>
    <t>GSC 3021:824</t>
  </si>
  <si>
    <t>UCAC3 263:120589</t>
  </si>
  <si>
    <t>UCAC3 263:120572</t>
  </si>
  <si>
    <t>Imaging M94 April 03, 2017 (6 days after new moon)</t>
  </si>
  <si>
    <t>Imaging NGC5466 March 26, 2017 (2 days before new moon)</t>
  </si>
  <si>
    <t>Imaging NGC4157 December 20, 2012 (1st quarter moon)</t>
  </si>
  <si>
    <t>Imaging Splinter Galaxy March 24, 2012 (2 days past new moon)</t>
  </si>
  <si>
    <t>Splinter Galaxy Luminance 00028_cal (03-24-12)</t>
  </si>
  <si>
    <t>GSC 2839:926</t>
  </si>
  <si>
    <t>GSC 2839:316</t>
  </si>
  <si>
    <t>GSC 2839:1256</t>
  </si>
  <si>
    <t>GSC 2839:655</t>
  </si>
  <si>
    <t>GSC 2839:1031</t>
  </si>
  <si>
    <t>Imaging NGC891 11/11/17 to 11/25/17 (moon: first quarter to third quarter)</t>
  </si>
  <si>
    <t>NGC891 was high in N sky</t>
  </si>
  <si>
    <t>Imaging M81 January 06, 2022 (4 days past new moon)</t>
  </si>
  <si>
    <t>UCAC3 318:46163</t>
  </si>
  <si>
    <t>GSC 4383:728</t>
  </si>
  <si>
    <t>GSC 4383:811</t>
  </si>
  <si>
    <t>GSC 4383:712</t>
  </si>
  <si>
    <t>UCAC3 318:46177</t>
  </si>
  <si>
    <t>UCAC3 318:46118</t>
  </si>
  <si>
    <t>GSC 4383:1031</t>
  </si>
  <si>
    <t>GSC 4383:1037</t>
  </si>
  <si>
    <t>UCAC3 318:46125</t>
  </si>
  <si>
    <t>GSC 4383:854</t>
  </si>
  <si>
    <t>Zenith</t>
  </si>
  <si>
    <t>Other Alt</t>
  </si>
  <si>
    <t>Equation to Calculate Sky Brightness</t>
  </si>
  <si>
    <r>
      <t>Methods</t>
    </r>
    <r>
      <rPr>
        <sz val="10"/>
        <rFont val="Arial"/>
        <family val="2"/>
      </rPr>
      <t>- Using MaxImDL, I measured the flux of 5 - 10 stars and the sky background from calibrated luminance images taken on various nights.  The sky brightness (MagnS) was calculated using the equation below and the mean determined.</t>
    </r>
  </si>
  <si>
    <t>Image</t>
  </si>
  <si>
    <t>CCD camera</t>
  </si>
  <si>
    <t>Exposure (s)</t>
  </si>
  <si>
    <t>Moon</t>
  </si>
  <si>
    <t>Sun</t>
  </si>
  <si>
    <t>M81 just crossed meridian and was 54 deg above N horizon</t>
  </si>
  <si>
    <t>Sky background</t>
  </si>
  <si>
    <t>Sky Brightness at other observatories</t>
  </si>
  <si>
    <t>various positions</t>
  </si>
  <si>
    <t>Master Luminance (mean combine of 92 frames)</t>
  </si>
  <si>
    <t>Master Luminance (mean combine of 7 frames)</t>
  </si>
  <si>
    <t>M94 was 70 to 45 deg above NW horizon</t>
  </si>
  <si>
    <t>10 to 30 deg below W horizon</t>
  </si>
  <si>
    <t>46 to 26 deg below E horizon</t>
  </si>
  <si>
    <t>Object altitude</t>
  </si>
  <si>
    <t>NGC5466 just crossed the meridian and was near the zenith (84 deg above W horizon)</t>
  </si>
  <si>
    <t>38 deg below E horizon</t>
  </si>
  <si>
    <t>45 deg below E horizon</t>
  </si>
  <si>
    <t>Center of image is 84 deg above W horizon</t>
  </si>
  <si>
    <t>39 deg below E horizon</t>
  </si>
  <si>
    <t>48 deg below W horizon</t>
  </si>
  <si>
    <t>Image at zenith_cal (11-09-13; 3:23 AM)</t>
  </si>
  <si>
    <t>Center of image is 81 deg above W horizon</t>
  </si>
  <si>
    <t>43 deg below E horizon</t>
  </si>
  <si>
    <t>54 deg below W horizon</t>
  </si>
  <si>
    <t>Center of image is 80 deg above W horizon</t>
  </si>
  <si>
    <t>27 deg below E horizon</t>
  </si>
  <si>
    <t>30 deg below E horizon</t>
  </si>
  <si>
    <t>36 deg below E horizon</t>
  </si>
  <si>
    <t>44 deg below W horizon</t>
  </si>
  <si>
    <t>Center of image is 60 deg above NE horizon</t>
  </si>
  <si>
    <t>Image at zenith_cal (03-24-12)</t>
  </si>
  <si>
    <t>Image 1 (left)</t>
  </si>
  <si>
    <t>Image 2 (right)</t>
  </si>
  <si>
    <t>Object altitude 1</t>
  </si>
  <si>
    <t>Object altitude 2</t>
  </si>
  <si>
    <t>Center of image is 63 deg above NE horizon</t>
  </si>
  <si>
    <t>Center of image is 87 deg above N horizon</t>
  </si>
  <si>
    <t>47 deg below E horizon</t>
  </si>
  <si>
    <t>44 deg below E horizon</t>
  </si>
  <si>
    <t>Mean at 63 degrees altitude</t>
  </si>
  <si>
    <t>Sky background 1</t>
  </si>
  <si>
    <t>Sky background 2</t>
  </si>
  <si>
    <t>76 deg below E horizon</t>
  </si>
  <si>
    <t>LuminanceM81_253W.00050_cal (3:33 AM)</t>
  </si>
  <si>
    <t>48 deg below E horizon</t>
  </si>
  <si>
    <t>Sky Brightness Over Time</t>
  </si>
  <si>
    <r>
      <t>STX16803 (gain = 1.31 e</t>
    </r>
    <r>
      <rPr>
        <vertAlign val="superscript"/>
        <sz val="10"/>
        <rFont val="Arial"/>
        <family val="2"/>
      </rPr>
      <t>-</t>
    </r>
    <r>
      <rPr>
        <sz val="10"/>
        <rFont val="Arial"/>
        <family val="2"/>
      </rPr>
      <t>/ADU, read noise = 11.21 e</t>
    </r>
    <r>
      <rPr>
        <vertAlign val="superscript"/>
        <sz val="10"/>
        <rFont val="Arial"/>
        <family val="2"/>
      </rPr>
      <t>-</t>
    </r>
    <r>
      <rPr>
        <sz val="10"/>
        <rFont val="Arial"/>
        <family val="2"/>
      </rPr>
      <t>)</t>
    </r>
  </si>
  <si>
    <r>
      <t>STL11000M (gain = 0.79 e</t>
    </r>
    <r>
      <rPr>
        <vertAlign val="superscript"/>
        <sz val="10"/>
        <rFont val="Arial"/>
        <family val="2"/>
      </rPr>
      <t>-</t>
    </r>
    <r>
      <rPr>
        <sz val="10"/>
        <rFont val="Arial"/>
        <family val="2"/>
      </rPr>
      <t>/ADU, read noise = 12.15 e</t>
    </r>
    <r>
      <rPr>
        <vertAlign val="superscript"/>
        <sz val="10"/>
        <rFont val="Arial"/>
        <family val="2"/>
      </rPr>
      <t>-</t>
    </r>
    <r>
      <rPr>
        <sz val="10"/>
        <rFont val="Arial"/>
        <family val="2"/>
      </rPr>
      <t>)</t>
    </r>
  </si>
  <si>
    <r>
      <t xml:space="preserve">Sky Quality Meter reading was </t>
    </r>
    <r>
      <rPr>
        <b/>
        <sz val="10"/>
        <rFont val="Arial"/>
        <family val="2"/>
      </rPr>
      <t>20.85</t>
    </r>
    <r>
      <rPr>
        <sz val="10"/>
        <rFont val="Arial"/>
        <family val="2"/>
      </rPr>
      <t xml:space="preserve"> during this exposure</t>
    </r>
  </si>
  <si>
    <t>Image at zenith_cal (11-29-14; 4:00 AM)</t>
  </si>
  <si>
    <t>Near Zenith December 25, 2022 (2 days past new moon)</t>
  </si>
  <si>
    <r>
      <t>STX16803 (gain = 1.303 e</t>
    </r>
    <r>
      <rPr>
        <vertAlign val="superscript"/>
        <sz val="10"/>
        <rFont val="Arial"/>
        <family val="2"/>
      </rPr>
      <t>-</t>
    </r>
    <r>
      <rPr>
        <sz val="10"/>
        <rFont val="Arial"/>
        <family val="2"/>
      </rPr>
      <t>/ADU, read noise = 9.09 e</t>
    </r>
    <r>
      <rPr>
        <vertAlign val="superscript"/>
        <sz val="10"/>
        <rFont val="Arial"/>
        <family val="2"/>
      </rPr>
      <t>-</t>
    </r>
    <r>
      <rPr>
        <sz val="10"/>
        <rFont val="Arial"/>
        <family val="2"/>
      </rPr>
      <t>)</t>
    </r>
  </si>
  <si>
    <t>GSC 2500:695</t>
  </si>
  <si>
    <t>GSC 2500:1472</t>
  </si>
  <si>
    <t>GSC 2500:1069</t>
  </si>
  <si>
    <t>GSC 2507:1288</t>
  </si>
  <si>
    <t>UCAC3 254:99706</t>
  </si>
  <si>
    <t>UCAC3 254:99710</t>
  </si>
  <si>
    <t>UCAC3 253:10196</t>
  </si>
  <si>
    <r>
      <t xml:space="preserve">Sky Quality Meter reading was </t>
    </r>
    <r>
      <rPr>
        <b/>
        <sz val="10"/>
        <rFont val="Arial"/>
        <family val="2"/>
      </rPr>
      <t>20.67</t>
    </r>
    <r>
      <rPr>
        <sz val="10"/>
        <rFont val="Arial"/>
        <family val="2"/>
      </rPr>
      <t xml:space="preserve"> about 30 min before this exposure (see last IC405 R frame reading)</t>
    </r>
  </si>
  <si>
    <t>GSC 2500:347</t>
  </si>
  <si>
    <t>UCAC3 254:99630</t>
  </si>
  <si>
    <t>GSC 2500:1073</t>
  </si>
  <si>
    <t>used this star for magnitude calibration in MaximDL</t>
  </si>
  <si>
    <t>59 deg below E horizon</t>
  </si>
  <si>
    <t>31 deg below E horizon</t>
  </si>
  <si>
    <t>FOV center was 74 deg above W horizon</t>
  </si>
  <si>
    <t>FOV center was 82 deg above W horizon</t>
  </si>
  <si>
    <t>Imaging NGC3344, Friday, February 28, 2025 (new moon)</t>
  </si>
  <si>
    <t>65 deg below E horizon</t>
  </si>
  <si>
    <t>64 deg below E horizon</t>
  </si>
  <si>
    <r>
      <t xml:space="preserve">Sky Quality Meter reading was </t>
    </r>
    <r>
      <rPr>
        <b/>
        <sz val="10"/>
        <rFont val="Arial"/>
        <family val="2"/>
      </rPr>
      <t>20.5</t>
    </r>
    <r>
      <rPr>
        <sz val="10"/>
        <rFont val="Arial"/>
        <family val="2"/>
      </rPr>
      <t xml:space="preserve"> during this exposure</t>
    </r>
  </si>
  <si>
    <r>
      <t>STX16803 (gain = 1.262 e</t>
    </r>
    <r>
      <rPr>
        <vertAlign val="superscript"/>
        <sz val="10"/>
        <rFont val="Arial"/>
        <family val="2"/>
      </rPr>
      <t>-</t>
    </r>
    <r>
      <rPr>
        <sz val="10"/>
        <rFont val="Arial"/>
        <family val="2"/>
      </rPr>
      <t>/ADU, read noise = 8.984 e</t>
    </r>
    <r>
      <rPr>
        <vertAlign val="superscript"/>
        <sz val="10"/>
        <rFont val="Arial"/>
        <family val="2"/>
      </rPr>
      <t>-</t>
    </r>
    <r>
      <rPr>
        <sz val="10"/>
        <rFont val="Arial"/>
        <family val="2"/>
      </rPr>
      <t>)</t>
    </r>
  </si>
  <si>
    <t>GSC 1977:753</t>
  </si>
  <si>
    <t>GSC 1977:745</t>
  </si>
  <si>
    <t>GSC 1977:846</t>
  </si>
  <si>
    <t>GSC 1977:730</t>
  </si>
  <si>
    <t>GSC 1977:911</t>
  </si>
  <si>
    <t>GSC 1977:246</t>
  </si>
  <si>
    <t>GSC 1977:251</t>
  </si>
  <si>
    <t>GSC 1977:134</t>
  </si>
  <si>
    <t>GSC 1977:256</t>
  </si>
  <si>
    <t>GSC 1977:833</t>
  </si>
  <si>
    <t>Imaging NGC3344, Sunday, April 28, 2025 (new moon)</t>
  </si>
  <si>
    <t>GSC 2022:1193</t>
  </si>
  <si>
    <t>Tycho 2022:670</t>
  </si>
  <si>
    <t>GSC 2022:46</t>
  </si>
  <si>
    <t>GSC 2022:1257</t>
  </si>
  <si>
    <t>GSC 2022:801</t>
  </si>
  <si>
    <t>GSC 2022:951</t>
  </si>
  <si>
    <t>GSC 2019:38</t>
  </si>
  <si>
    <t>GSC 2022:867</t>
  </si>
  <si>
    <t>GSC 2022:701</t>
  </si>
  <si>
    <t>GSC 2022:855</t>
  </si>
  <si>
    <r>
      <t xml:space="preserve">Sky Quality Meter reading was </t>
    </r>
    <r>
      <rPr>
        <b/>
        <sz val="10"/>
        <rFont val="Arial"/>
        <family val="2"/>
      </rPr>
      <t>20.33</t>
    </r>
    <r>
      <rPr>
        <sz val="10"/>
        <rFont val="Arial"/>
        <family val="2"/>
      </rPr>
      <t xml:space="preserve"> during this exposure</t>
    </r>
  </si>
  <si>
    <t>FOV center was 82 deg above S horizon</t>
  </si>
  <si>
    <t>xx deg below E horizon</t>
  </si>
  <si>
    <t>Autosave Image- 002L_cal (fully calibrated), in Sky Brightness Measurements folder</t>
  </si>
  <si>
    <t>LuminanceNearZenith_191W.00058 _cal (fully calibrated) @ 01:11 - 01:21 AM, in Sky Brightness Measurements folder</t>
  </si>
  <si>
    <t>LuminanceNGC3344_191W.00014 _cal (fully calibrated) @ 12:20 - 12:30 AM, in Sky Brightness Measurements folder</t>
  </si>
  <si>
    <t>GSC1969:309</t>
  </si>
  <si>
    <t>GSC1969:328</t>
  </si>
  <si>
    <t>GSC1969:340</t>
  </si>
  <si>
    <t>GSC1969:297</t>
  </si>
  <si>
    <t>GSC1969:783</t>
  </si>
  <si>
    <t>GSC1969:380</t>
  </si>
  <si>
    <t>Autosave Image- 007L_cal (fully calibrated), in Sky Brightness Measurements folder</t>
  </si>
  <si>
    <t>GSC1969:356</t>
  </si>
  <si>
    <t>GSC1969:394</t>
  </si>
  <si>
    <t>GSC1969:447</t>
  </si>
  <si>
    <t>GSC1969:266</t>
  </si>
  <si>
    <t>FOV center was 79 deg above W horizon</t>
  </si>
  <si>
    <t>Near Zenith, Monday, January 19, 2026 @ 3:09 AM (new moon)</t>
  </si>
  <si>
    <r>
      <t xml:space="preserve">Sky Quality Meter reading was </t>
    </r>
    <r>
      <rPr>
        <b/>
        <sz val="10"/>
        <rFont val="Arial"/>
        <family val="2"/>
      </rPr>
      <t>20.05</t>
    </r>
  </si>
  <si>
    <t>clouds moved in duing flat frames</t>
  </si>
  <si>
    <t>61 deg below E horizon</t>
  </si>
  <si>
    <t>54 deg below E horizon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</si>
</sst>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mm/dd/yy;@"/>
    <numFmt numFmtId="167" formatCode="[$-409]mmmm\ d\,\ yyyy;@"/>
    <numFmt numFmtId="168" formatCode="0.0000"/>
  </numFmts>
  <fonts count="13" x14ac:knownFonts="1">
    <font>
      <sz val="10"/>
      <name val="Arial"/>
    </font>
    <font>
      <sz val="8"/>
      <name val="Arial"/>
      <family val="2"/>
    </font>
    <font>
      <b/>
      <sz val="10"/>
      <name val="Arial"/>
      <family val="2"/>
    </font>
    <font>
      <sz val="18"/>
      <name val="Arial"/>
      <family val="2"/>
    </font>
    <font>
      <b/>
      <sz val="14"/>
      <name val="Arial"/>
      <family val="2"/>
    </font>
    <font>
      <b/>
      <sz val="12"/>
      <color indexed="12"/>
      <name val="Arial"/>
      <family val="2"/>
    </font>
    <font>
      <b/>
      <sz val="10"/>
      <color indexed="12"/>
      <name val="Arial"/>
      <family val="2"/>
    </font>
    <font>
      <sz val="10"/>
      <color indexed="12"/>
      <name val="Arial"/>
      <family val="2"/>
    </font>
    <font>
      <b/>
      <sz val="12"/>
      <name val="Arial"/>
      <family val="2"/>
    </font>
    <font>
      <sz val="12"/>
      <name val="Arial"/>
      <family val="2"/>
    </font>
    <font>
      <sz val="18"/>
      <name val="Arial"/>
      <family val="2"/>
    </font>
    <font>
      <sz val="10"/>
      <name val="Arial"/>
      <family val="2"/>
    </font>
    <font>
      <vertAlign val="superscript"/>
      <sz val="10"/>
      <name val="Arial"/>
      <family val="2"/>
    </font>
  </fonts>
  <fills count="3">
    <fill>
      <patternFill patternType="none"/>
    </fill>
    <fill>
      <patternFill patternType="gray125"/>
    </fill>
    <fill>
      <patternFill patternType="solid">
        <fgColor indexed="22"/>
        <bgColor indexed="64"/>
      </patternFill>
    </fill>
  </fills>
  <borders count="1">
    <border>
      <left/>
      <right/>
      <top/>
      <bottom/>
      <diagonal/>
    </border>
  </borders>
  <cellStyleXfs count="1">
    <xf numFmtId="0" fontId="0" fillId="0" borderId="0"/>
  </cellStyleXfs>
  <cellXfs count="58">
    <xf numFmtId="0" fontId="0" fillId="0" borderId="0" xfId="0"/>
    <xf numFmtId="0" fontId="0" fillId="0" borderId="0" xfId="0" applyAlignment="1">
      <alignment horizontal="left" indent="1"/>
    </xf>
    <xf numFmtId="0" fontId="0" fillId="0" borderId="0" xfId="0" applyAlignment="1">
      <alignment horizontal="right" indent="1"/>
    </xf>
    <xf numFmtId="3" fontId="0" fillId="0" borderId="0" xfId="0" applyNumberFormat="1" applyAlignment="1">
      <alignment horizontal="right" indent="1"/>
    </xf>
    <xf numFmtId="0" fontId="2" fillId="0" borderId="0" xfId="0" applyFont="1"/>
    <xf numFmtId="0" fontId="2" fillId="0" borderId="0" xfId="0" applyFont="1" applyAlignment="1">
      <alignment horizontal="center"/>
    </xf>
    <xf numFmtId="164" fontId="0" fillId="0" borderId="0" xfId="0" applyNumberFormat="1" applyAlignment="1">
      <alignment horizontal="center"/>
    </xf>
    <xf numFmtId="165" fontId="3" fillId="0" borderId="0" xfId="0" applyNumberFormat="1" applyFont="1" applyAlignment="1">
      <alignment horizontal="center" vertical="center"/>
    </xf>
    <xf numFmtId="165" fontId="0" fillId="0" borderId="0" xfId="0" applyNumberFormat="1" applyAlignment="1">
      <alignment horizontal="center"/>
    </xf>
    <xf numFmtId="165" fontId="3" fillId="0" borderId="0" xfId="0" applyNumberFormat="1" applyFont="1" applyAlignment="1">
      <alignment horizontal="right" vertical="center" indent="2"/>
    </xf>
    <xf numFmtId="0" fontId="0" fillId="0" borderId="0" xfId="0" applyAlignment="1">
      <alignment horizontal="right" indent="2"/>
    </xf>
    <xf numFmtId="168" fontId="0" fillId="0" borderId="0" xfId="0" applyNumberFormat="1" applyAlignment="1">
      <alignment horizontal="right"/>
    </xf>
    <xf numFmtId="0" fontId="2" fillId="0" borderId="0" xfId="0" applyFont="1" applyAlignment="1">
      <alignment horizontal="left" indent="1"/>
    </xf>
    <xf numFmtId="164" fontId="0" fillId="0" borderId="0" xfId="0" applyNumberFormat="1" applyAlignment="1">
      <alignment horizontal="right" indent="3"/>
    </xf>
    <xf numFmtId="164" fontId="2" fillId="0" borderId="0" xfId="0" applyNumberFormat="1" applyFont="1" applyAlignment="1">
      <alignment horizontal="right" indent="3"/>
    </xf>
    <xf numFmtId="2" fontId="0" fillId="0" borderId="0" xfId="0" applyNumberFormat="1" applyAlignment="1">
      <alignment horizontal="center"/>
    </xf>
    <xf numFmtId="0" fontId="0" fillId="0" borderId="0" xfId="0" applyAlignment="1">
      <alignment horizontal="center"/>
    </xf>
    <xf numFmtId="166" fontId="0" fillId="0" borderId="0" xfId="0" applyNumberFormat="1" applyAlignment="1">
      <alignment horizontal="center"/>
    </xf>
    <xf numFmtId="3" fontId="0" fillId="0" borderId="0" xfId="0" applyNumberFormat="1"/>
    <xf numFmtId="165" fontId="10" fillId="0" borderId="0" xfId="0" applyNumberFormat="1" applyFont="1" applyAlignment="1">
      <alignment horizontal="center" vertical="center"/>
    </xf>
    <xf numFmtId="0" fontId="11" fillId="0" borderId="0" xfId="0" applyFont="1"/>
    <xf numFmtId="0" fontId="2" fillId="0" borderId="0" xfId="0" applyFont="1" applyAlignment="1">
      <alignment horizontal="justify" vertical="top" wrapText="1"/>
    </xf>
    <xf numFmtId="0" fontId="0" fillId="0" borderId="0" xfId="0" applyAlignment="1">
      <alignment horizontal="justify" vertical="top" wrapText="1"/>
    </xf>
    <xf numFmtId="166" fontId="2" fillId="0" borderId="0" xfId="0" applyNumberFormat="1" applyFont="1" applyAlignment="1">
      <alignment horizontal="left" indent="1"/>
    </xf>
    <xf numFmtId="165" fontId="0" fillId="0" borderId="0" xfId="0" applyNumberFormat="1" applyAlignment="1">
      <alignment horizontal="right" indent="1"/>
    </xf>
    <xf numFmtId="165" fontId="11" fillId="0" borderId="0" xfId="0" applyNumberFormat="1" applyFont="1" applyAlignment="1">
      <alignment horizontal="right" indent="1"/>
    </xf>
    <xf numFmtId="164" fontId="0" fillId="0" borderId="0" xfId="0" applyNumberFormat="1" applyAlignment="1">
      <alignment horizontal="right" indent="1"/>
    </xf>
    <xf numFmtId="0" fontId="0" fillId="0" borderId="0" xfId="0" applyAlignment="1">
      <alignment horizontal="left"/>
    </xf>
    <xf numFmtId="0" fontId="2" fillId="0" borderId="0" xfId="0" applyFont="1" applyAlignment="1">
      <alignment horizontal="left"/>
    </xf>
    <xf numFmtId="165" fontId="2" fillId="0" borderId="0" xfId="0" applyNumberFormat="1" applyFont="1" applyAlignment="1">
      <alignment horizontal="right" indent="3"/>
    </xf>
    <xf numFmtId="0" fontId="11" fillId="0" borderId="0" xfId="0" applyFont="1" applyAlignment="1">
      <alignment horizontal="center"/>
    </xf>
    <xf numFmtId="0" fontId="0" fillId="0" borderId="0" xfId="0" applyAlignment="1">
      <alignment horizontal="right" indent="3"/>
    </xf>
    <xf numFmtId="0" fontId="11" fillId="0" borderId="0" xfId="0" applyFont="1" applyAlignment="1">
      <alignment horizontal="left"/>
    </xf>
    <xf numFmtId="0" fontId="11" fillId="0" borderId="0" xfId="0" applyFont="1" applyAlignment="1">
      <alignment horizontal="left" indent="1"/>
    </xf>
    <xf numFmtId="2" fontId="0" fillId="0" borderId="0" xfId="0" applyNumberFormat="1" applyAlignment="1">
      <alignment horizontal="right" indent="1"/>
    </xf>
    <xf numFmtId="166" fontId="11" fillId="0" borderId="0" xfId="0" applyNumberFormat="1" applyFont="1" applyAlignment="1">
      <alignment horizontal="center"/>
    </xf>
    <xf numFmtId="0" fontId="2" fillId="0" borderId="0" xfId="0" applyFont="1" applyAlignment="1">
      <alignment horizontal="center"/>
    </xf>
    <xf numFmtId="0" fontId="0" fillId="0" borderId="0" xfId="0"/>
    <xf numFmtId="167" fontId="8" fillId="2" borderId="0" xfId="0" applyNumberFormat="1" applyFont="1" applyFill="1" applyAlignment="1">
      <alignment horizontal="center" vertical="top" wrapText="1"/>
    </xf>
    <xf numFmtId="167" fontId="9" fillId="2" borderId="0" xfId="0" applyNumberFormat="1" applyFont="1" applyFill="1" applyAlignment="1">
      <alignment horizontal="center" wrapText="1"/>
    </xf>
    <xf numFmtId="49" fontId="8" fillId="2" borderId="0" xfId="0" applyNumberFormat="1" applyFont="1" applyFill="1" applyAlignment="1">
      <alignment horizontal="center" vertical="center" wrapText="1"/>
    </xf>
    <xf numFmtId="167" fontId="8" fillId="2" borderId="0" xfId="0" applyNumberFormat="1" applyFont="1" applyFill="1" applyAlignment="1">
      <alignment horizontal="center" vertical="center" wrapText="1"/>
    </xf>
    <xf numFmtId="167" fontId="9" fillId="2" borderId="0" xfId="0" applyNumberFormat="1" applyFont="1" applyFill="1" applyAlignment="1">
      <alignment horizontal="center" vertical="center" wrapText="1"/>
    </xf>
    <xf numFmtId="0" fontId="4" fillId="0" borderId="0" xfId="0" applyFont="1" applyAlignment="1">
      <alignment horizontal="center" vertical="center"/>
    </xf>
    <xf numFmtId="0" fontId="0" fillId="0" borderId="0" xfId="0" applyAlignment="1">
      <alignment vertical="center"/>
    </xf>
    <xf numFmtId="0" fontId="2" fillId="0" borderId="0" xfId="0" applyFont="1" applyAlignment="1">
      <alignment horizontal="justify" vertical="top" wrapText="1"/>
    </xf>
    <xf numFmtId="0" fontId="0" fillId="0" borderId="0" xfId="0" applyAlignment="1">
      <alignment horizontal="justify" vertical="top" wrapText="1"/>
    </xf>
    <xf numFmtId="49" fontId="9" fillId="2" borderId="0" xfId="0" applyNumberFormat="1" applyFont="1" applyFill="1" applyAlignment="1">
      <alignment horizontal="center" vertical="center" wrapText="1"/>
    </xf>
    <xf numFmtId="165" fontId="2" fillId="0" borderId="0" xfId="0" applyNumberFormat="1" applyFont="1" applyAlignment="1">
      <alignment horizontal="center"/>
    </xf>
    <xf numFmtId="165" fontId="3" fillId="0" borderId="0" xfId="0" applyNumberFormat="1" applyFont="1" applyAlignment="1">
      <alignment horizontal="right" vertical="center" indent="2"/>
    </xf>
    <xf numFmtId="165" fontId="3"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wrapText="1"/>
    </xf>
    <xf numFmtId="0" fontId="4" fillId="0" borderId="0" xfId="0" applyFont="1" applyAlignment="1">
      <alignment horizontal="center"/>
    </xf>
    <xf numFmtId="0" fontId="5" fillId="0" borderId="0" xfId="0" applyFont="1" applyAlignment="1">
      <alignment horizontal="center"/>
    </xf>
    <xf numFmtId="166" fontId="6" fillId="0" borderId="0" xfId="0" applyNumberFormat="1" applyFont="1" applyAlignment="1">
      <alignment horizontal="center"/>
    </xf>
    <xf numFmtId="166" fontId="7" fillId="0" borderId="0" xfId="0" applyNumberFormat="1" applyFont="1"/>
    <xf numFmtId="0" fontId="8"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032378312693278"/>
          <c:y val="6.8965600183767156E-2"/>
          <c:w val="0.87702403959350916"/>
          <c:h val="0.75862160202143869"/>
        </c:manualLayout>
      </c:layout>
      <c:lineChart>
        <c:grouping val="standard"/>
        <c:varyColors val="0"/>
        <c:ser>
          <c:idx val="0"/>
          <c:order val="0"/>
          <c:tx>
            <c:v>Zenith</c:v>
          </c:tx>
          <c:spPr>
            <a:ln w="12700">
              <a:solidFill>
                <a:sysClr val="windowText" lastClr="000000"/>
              </a:solidFill>
              <a:prstDash val="solid"/>
            </a:ln>
          </c:spPr>
          <c:marker>
            <c:symbol val="circle"/>
            <c:size val="10"/>
            <c:spPr>
              <a:solidFill>
                <a:schemeClr val="tx1"/>
              </a:solidFill>
              <a:ln>
                <a:solidFill>
                  <a:sysClr val="windowText" lastClr="000000"/>
                </a:solidFill>
                <a:prstDash val="solid"/>
              </a:ln>
            </c:spPr>
          </c:marker>
          <c:cat>
            <c:numRef>
              <c:f>'Sky Brightness at Observatory'!$O$29:$O$46</c:f>
              <c:numCache>
                <c:formatCode>mm/dd/yy;@</c:formatCode>
                <c:ptCount val="18"/>
                <c:pt idx="0">
                  <c:v>40992</c:v>
                </c:pt>
                <c:pt idx="1">
                  <c:v>41263</c:v>
                </c:pt>
                <c:pt idx="2">
                  <c:v>41404</c:v>
                </c:pt>
                <c:pt idx="3">
                  <c:v>41587</c:v>
                </c:pt>
                <c:pt idx="4">
                  <c:v>41972</c:v>
                </c:pt>
                <c:pt idx="5">
                  <c:v>42820</c:v>
                </c:pt>
                <c:pt idx="6">
                  <c:v>42828</c:v>
                </c:pt>
                <c:pt idx="7">
                  <c:v>43050</c:v>
                </c:pt>
                <c:pt idx="8">
                  <c:v>44567</c:v>
                </c:pt>
                <c:pt idx="9">
                  <c:v>44920</c:v>
                </c:pt>
                <c:pt idx="10">
                  <c:v>45716</c:v>
                </c:pt>
                <c:pt idx="11">
                  <c:v>45775</c:v>
                </c:pt>
                <c:pt idx="12">
                  <c:v>46040</c:v>
                </c:pt>
              </c:numCache>
            </c:numRef>
          </c:cat>
          <c:val>
            <c:numRef>
              <c:f>'Sky Brightness at Observatory'!$P$29:$P$46</c:f>
              <c:numCache>
                <c:formatCode>0.0</c:formatCode>
                <c:ptCount val="18"/>
                <c:pt idx="0">
                  <c:v>20.611555974636691</c:v>
                </c:pt>
                <c:pt idx="2">
                  <c:v>20.634481773292901</c:v>
                </c:pt>
                <c:pt idx="3">
                  <c:v>20.597607184035933</c:v>
                </c:pt>
                <c:pt idx="4" formatCode="#,##0.0">
                  <c:v>20.322654315741062</c:v>
                </c:pt>
                <c:pt idx="5" formatCode="#,##0.0">
                  <c:v>20.465997538964668</c:v>
                </c:pt>
                <c:pt idx="9">
                  <c:v>20.12467801683799</c:v>
                </c:pt>
                <c:pt idx="10">
                  <c:v>19.586388716952431</c:v>
                </c:pt>
                <c:pt idx="11">
                  <c:v>19.531296909858824</c:v>
                </c:pt>
                <c:pt idx="12">
                  <c:v>19.494355331166229</c:v>
                </c:pt>
              </c:numCache>
            </c:numRef>
          </c:val>
          <c:smooth val="0"/>
          <c:extLst>
            <c:ext xmlns:c16="http://schemas.microsoft.com/office/drawing/2014/chart" uri="{C3380CC4-5D6E-409C-BE32-E72D297353CC}">
              <c16:uniqueId val="{00000000-73EB-436E-B14C-AA23F3220AC5}"/>
            </c:ext>
          </c:extLst>
        </c:ser>
        <c:ser>
          <c:idx val="1"/>
          <c:order val="1"/>
          <c:tx>
            <c:v>Other Alt</c:v>
          </c:tx>
          <c:spPr>
            <a:ln>
              <a:solidFill>
                <a:sysClr val="windowText" lastClr="000000"/>
              </a:solidFill>
            </a:ln>
          </c:spPr>
          <c:marker>
            <c:symbol val="circle"/>
            <c:size val="10"/>
            <c:spPr>
              <a:solidFill>
                <a:schemeClr val="tx1"/>
              </a:solidFill>
              <a:ln>
                <a:solidFill>
                  <a:sysClr val="windowText" lastClr="000000"/>
                </a:solidFill>
              </a:ln>
            </c:spPr>
          </c:marker>
          <c:cat>
            <c:numRef>
              <c:f>'Sky Brightness at Observatory'!$O$29:$O$46</c:f>
              <c:numCache>
                <c:formatCode>mm/dd/yy;@</c:formatCode>
                <c:ptCount val="18"/>
                <c:pt idx="0">
                  <c:v>40992</c:v>
                </c:pt>
                <c:pt idx="1">
                  <c:v>41263</c:v>
                </c:pt>
                <c:pt idx="2">
                  <c:v>41404</c:v>
                </c:pt>
                <c:pt idx="3">
                  <c:v>41587</c:v>
                </c:pt>
                <c:pt idx="4">
                  <c:v>41972</c:v>
                </c:pt>
                <c:pt idx="5">
                  <c:v>42820</c:v>
                </c:pt>
                <c:pt idx="6">
                  <c:v>42828</c:v>
                </c:pt>
                <c:pt idx="7">
                  <c:v>43050</c:v>
                </c:pt>
                <c:pt idx="8">
                  <c:v>44567</c:v>
                </c:pt>
                <c:pt idx="9">
                  <c:v>44920</c:v>
                </c:pt>
                <c:pt idx="10">
                  <c:v>45716</c:v>
                </c:pt>
                <c:pt idx="11">
                  <c:v>45775</c:v>
                </c:pt>
                <c:pt idx="12">
                  <c:v>46040</c:v>
                </c:pt>
              </c:numCache>
            </c:numRef>
          </c:cat>
          <c:val>
            <c:numRef>
              <c:f>'Sky Brightness at Observatory'!$P$29:$P$37</c:f>
              <c:numCache>
                <c:formatCode>0.0</c:formatCode>
                <c:ptCount val="9"/>
                <c:pt idx="0">
                  <c:v>20.611555974636691</c:v>
                </c:pt>
                <c:pt idx="2">
                  <c:v>20.634481773292901</c:v>
                </c:pt>
                <c:pt idx="3">
                  <c:v>20.597607184035933</c:v>
                </c:pt>
                <c:pt idx="4" formatCode="#,##0.0">
                  <c:v>20.322654315741062</c:v>
                </c:pt>
                <c:pt idx="5" formatCode="#,##0.0">
                  <c:v>20.465997538964668</c:v>
                </c:pt>
              </c:numCache>
            </c:numRef>
          </c:val>
          <c:smooth val="0"/>
          <c:extLst>
            <c:ext xmlns:c16="http://schemas.microsoft.com/office/drawing/2014/chart" uri="{C3380CC4-5D6E-409C-BE32-E72D297353CC}">
              <c16:uniqueId val="{00000001-73EB-436E-B14C-AA23F3220AC5}"/>
            </c:ext>
          </c:extLst>
        </c:ser>
        <c:dLbls>
          <c:showLegendKey val="0"/>
          <c:showVal val="0"/>
          <c:showCatName val="0"/>
          <c:showSerName val="0"/>
          <c:showPercent val="0"/>
          <c:showBubbleSize val="0"/>
        </c:dLbls>
        <c:marker val="1"/>
        <c:smooth val="0"/>
        <c:axId val="672499440"/>
        <c:axId val="1"/>
      </c:lineChart>
      <c:dateAx>
        <c:axId val="672499440"/>
        <c:scaling>
          <c:orientation val="minMax"/>
        </c:scaling>
        <c:delete val="0"/>
        <c:axPos val="b"/>
        <c:numFmt formatCode="mmm\-yy" sourceLinked="0"/>
        <c:majorTickMark val="out"/>
        <c:minorTickMark val="none"/>
        <c:tickLblPos val="nextTo"/>
        <c:spPr>
          <a:ln w="3175">
            <a:solidFill>
              <a:srgbClr val="000000"/>
            </a:solidFill>
            <a:prstDash val="solid"/>
          </a:ln>
        </c:spPr>
        <c:txPr>
          <a:bodyPr rot="-2700000" vert="horz"/>
          <a:lstStyle/>
          <a:p>
            <a:pPr>
              <a:defRPr sz="1000" b="0" i="0" u="none" strike="noStrike" baseline="0">
                <a:solidFill>
                  <a:srgbClr val="000000"/>
                </a:solidFill>
                <a:latin typeface="Arial"/>
                <a:ea typeface="Arial"/>
                <a:cs typeface="Arial"/>
              </a:defRPr>
            </a:pPr>
            <a:endParaRPr lang="en-US"/>
          </a:p>
        </c:txPr>
        <c:crossAx val="1"/>
        <c:crosses val="autoZero"/>
        <c:auto val="1"/>
        <c:lblOffset val="100"/>
        <c:baseTimeUnit val="months"/>
        <c:majorUnit val="1"/>
        <c:majorTimeUnit val="years"/>
        <c:minorUnit val="1"/>
        <c:minorTimeUnit val="months"/>
      </c:dateAx>
      <c:valAx>
        <c:axId val="1"/>
        <c:scaling>
          <c:orientation val="minMax"/>
          <c:max val="22"/>
          <c:min val="19"/>
        </c:scaling>
        <c:delete val="0"/>
        <c:axPos val="l"/>
        <c:majorGridlines>
          <c:spPr>
            <a:ln w="3175">
              <a:solidFill>
                <a:srgbClr val="000000"/>
              </a:solidFill>
              <a:prstDash val="solid"/>
            </a:ln>
          </c:spPr>
        </c:majorGridlines>
        <c:numFmt formatCode="0.0" sourceLinked="1"/>
        <c:majorTickMark val="out"/>
        <c:minorTickMark val="none"/>
        <c:tickLblPos val="nextTo"/>
        <c:spPr>
          <a:ln w="3175">
            <a:solidFill>
              <a:srgbClr val="000000"/>
            </a:solidFill>
            <a:prstDash val="solid"/>
          </a:ln>
        </c:spPr>
        <c:txPr>
          <a:bodyPr rot="0" vert="horz"/>
          <a:lstStyle/>
          <a:p>
            <a:pPr>
              <a:defRPr sz="1200" b="0" i="0" u="none" strike="noStrike" baseline="0">
                <a:solidFill>
                  <a:srgbClr val="000000"/>
                </a:solidFill>
                <a:latin typeface="Arial"/>
                <a:ea typeface="Arial"/>
                <a:cs typeface="Arial"/>
              </a:defRPr>
            </a:pPr>
            <a:endParaRPr lang="en-US"/>
          </a:p>
        </c:txPr>
        <c:crossAx val="672499440"/>
        <c:crosses val="autoZero"/>
        <c:crossBetween val="between"/>
      </c:valAx>
      <c:spPr>
        <a:solidFill>
          <a:srgbClr val="C0C0C0"/>
        </a:solidFill>
        <a:ln w="12700">
          <a:solidFill>
            <a:srgbClr val="808080"/>
          </a:solidFill>
          <a:prstDash val="solid"/>
        </a:ln>
      </c:spPr>
    </c:plotArea>
    <c:plotVisOnly val="1"/>
    <c:dispBlanksAs val="span"/>
    <c:showDLblsOverMax val="0"/>
  </c:chart>
  <c:spPr>
    <a:solidFill>
      <a:srgbClr val="FFFFFF"/>
    </a:solidFill>
    <a:ln w="3175">
      <a:solidFill>
        <a:srgbClr val="000000"/>
      </a:solidFill>
      <a:prstDash val="solid"/>
    </a:ln>
  </c:spPr>
  <c:txPr>
    <a:bodyPr/>
    <a:lstStyle/>
    <a:p>
      <a:pPr>
        <a:defRPr sz="1000" b="0" i="0" u="none" strike="noStrike" baseline="0">
          <a:solidFill>
            <a:srgbClr val="000000"/>
          </a:solidFill>
          <a:latin typeface="Arial"/>
          <a:ea typeface="Arial"/>
          <a:cs typeface="Arial"/>
        </a:defRPr>
      </a:pPr>
      <a:endParaRPr lang="en-US"/>
    </a:p>
  </c:txPr>
  <c:printSettings>
    <c:headerFooter alignWithMargins="0"/>
    <c:pageMargins b="1" l="0.75" r="0.75" t="1" header="0.5" footer="0.5"/>
    <c:pageSetup orientation="landscape"/>
  </c:printSettings>
</c:chartSpace>
</file>

<file path=xl/drawings/_rels/drawing1.xml.rels><?xml version="1.0" encoding="UTF-8" standalone="yes"?>
<Relationships xmlns="http://schemas.openxmlformats.org/package/2006/relationships"><Relationship Id="rId8" Type="http://schemas.openxmlformats.org/officeDocument/2006/relationships/image" Target="../media/image7.jpeg"/><Relationship Id="rId13" Type="http://schemas.openxmlformats.org/officeDocument/2006/relationships/image" Target="../media/image12.png"/><Relationship Id="rId18" Type="http://schemas.openxmlformats.org/officeDocument/2006/relationships/image" Target="../media/image17.png"/><Relationship Id="rId3" Type="http://schemas.openxmlformats.org/officeDocument/2006/relationships/image" Target="../media/image3.png"/><Relationship Id="rId7" Type="http://schemas.openxmlformats.org/officeDocument/2006/relationships/image" Target="../media/image6.png"/><Relationship Id="rId12" Type="http://schemas.openxmlformats.org/officeDocument/2006/relationships/image" Target="../media/image11.png"/><Relationship Id="rId17" Type="http://schemas.openxmlformats.org/officeDocument/2006/relationships/image" Target="../media/image16.png"/><Relationship Id="rId2" Type="http://schemas.openxmlformats.org/officeDocument/2006/relationships/image" Target="../media/image2.png"/><Relationship Id="rId16" Type="http://schemas.openxmlformats.org/officeDocument/2006/relationships/image" Target="../media/image15.pn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png"/><Relationship Id="rId5" Type="http://schemas.openxmlformats.org/officeDocument/2006/relationships/image" Target="../media/image4.png"/><Relationship Id="rId15" Type="http://schemas.openxmlformats.org/officeDocument/2006/relationships/image" Target="../media/image14.png"/><Relationship Id="rId10" Type="http://schemas.openxmlformats.org/officeDocument/2006/relationships/image" Target="../media/image9.png"/><Relationship Id="rId19" Type="http://schemas.openxmlformats.org/officeDocument/2006/relationships/image" Target="../media/image18.png"/><Relationship Id="rId4" Type="http://schemas.openxmlformats.org/officeDocument/2006/relationships/chart" Target="../charts/chart1.xml"/><Relationship Id="rId9" Type="http://schemas.openxmlformats.org/officeDocument/2006/relationships/image" Target="../media/image8.png"/><Relationship Id="rId14" Type="http://schemas.openxmlformats.org/officeDocument/2006/relationships/image" Target="../media/image13.png"/></Relationships>
</file>

<file path=xl/drawings/_rels/drawing2.xml.rels><?xml version="1.0" encoding="UTF-8" standalone="yes"?>
<Relationships xmlns="http://schemas.openxmlformats.org/package/2006/relationships"><Relationship Id="rId3" Type="http://schemas.openxmlformats.org/officeDocument/2006/relationships/image" Target="../media/image19.png"/><Relationship Id="rId2" Type="http://schemas.openxmlformats.org/officeDocument/2006/relationships/image" Target="../media/image3.png"/><Relationship Id="rId1" Type="http://schemas.openxmlformats.org/officeDocument/2006/relationships/image" Target="../media/image13.png"/><Relationship Id="rId4" Type="http://schemas.openxmlformats.org/officeDocument/2006/relationships/image" Target="../media/image20.png"/></Relationships>
</file>

<file path=xl/drawings/_rels/drawing3.xml.rels><?xml version="1.0" encoding="UTF-8" standalone="yes"?>
<Relationships xmlns="http://schemas.openxmlformats.org/package/2006/relationships"><Relationship Id="rId3" Type="http://schemas.openxmlformats.org/officeDocument/2006/relationships/image" Target="../media/image23.png"/><Relationship Id="rId2" Type="http://schemas.openxmlformats.org/officeDocument/2006/relationships/image" Target="../media/image22.png"/><Relationship Id="rId1" Type="http://schemas.openxmlformats.org/officeDocument/2006/relationships/image" Target="../media/image21.png"/></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865</xdr:row>
      <xdr:rowOff>0</xdr:rowOff>
    </xdr:from>
    <xdr:to>
      <xdr:col>12</xdr:col>
      <xdr:colOff>9525</xdr:colOff>
      <xdr:row>900</xdr:row>
      <xdr:rowOff>152604</xdr:rowOff>
    </xdr:to>
    <xdr:pic>
      <xdr:nvPicPr>
        <xdr:cNvPr id="4099" name="Picture 3">
          <a:extLst>
            <a:ext uri="{FF2B5EF4-FFF2-40B4-BE49-F238E27FC236}">
              <a16:creationId xmlns:a16="http://schemas.microsoft.com/office/drawing/2014/main" id="{50F1D364-A8D8-4667-927F-14DE04794B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 y="87429975"/>
          <a:ext cx="8734425" cy="5819979"/>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12</xdr:col>
      <xdr:colOff>133350</xdr:colOff>
      <xdr:row>865</xdr:row>
      <xdr:rowOff>9525</xdr:rowOff>
    </xdr:from>
    <xdr:to>
      <xdr:col>26</xdr:col>
      <xdr:colOff>333375</xdr:colOff>
      <xdr:row>901</xdr:row>
      <xdr:rowOff>3175</xdr:rowOff>
    </xdr:to>
    <xdr:pic>
      <xdr:nvPicPr>
        <xdr:cNvPr id="4101" name="Picture 5">
          <a:extLst>
            <a:ext uri="{FF2B5EF4-FFF2-40B4-BE49-F238E27FC236}">
              <a16:creationId xmlns:a16="http://schemas.microsoft.com/office/drawing/2014/main" id="{2C57DEA5-A0BA-4D73-A747-8E8A32E836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867775" y="87439500"/>
          <a:ext cx="8734425" cy="58229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14</xdr:col>
      <xdr:colOff>9525</xdr:colOff>
      <xdr:row>4</xdr:row>
      <xdr:rowOff>123825</xdr:rowOff>
    </xdr:from>
    <xdr:to>
      <xdr:col>20</xdr:col>
      <xdr:colOff>190500</xdr:colOff>
      <xdr:row>24</xdr:row>
      <xdr:rowOff>28575</xdr:rowOff>
    </xdr:to>
    <xdr:pic>
      <xdr:nvPicPr>
        <xdr:cNvPr id="19" name="Picture 2">
          <a:extLst>
            <a:ext uri="{FF2B5EF4-FFF2-40B4-BE49-F238E27FC236}">
              <a16:creationId xmlns:a16="http://schemas.microsoft.com/office/drawing/2014/main" id="{DB1EE146-EB9E-4A34-B2C4-616D5E9175AC}"/>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963150" y="1085850"/>
          <a:ext cx="3838575" cy="31432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xdr:from>
      <xdr:col>17</xdr:col>
      <xdr:colOff>609599</xdr:colOff>
      <xdr:row>27</xdr:row>
      <xdr:rowOff>9524</xdr:rowOff>
    </xdr:from>
    <xdr:to>
      <xdr:col>29</xdr:col>
      <xdr:colOff>0</xdr:colOff>
      <xdr:row>54</xdr:row>
      <xdr:rowOff>9524</xdr:rowOff>
    </xdr:to>
    <xdr:graphicFrame macro="">
      <xdr:nvGraphicFramePr>
        <xdr:cNvPr id="20" name="Chart 12">
          <a:extLst>
            <a:ext uri="{FF2B5EF4-FFF2-40B4-BE49-F238E27FC236}">
              <a16:creationId xmlns:a16="http://schemas.microsoft.com/office/drawing/2014/main" id="{939F6807-3CA9-4700-AFF5-24073317B0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0</xdr:colOff>
      <xdr:row>359</xdr:row>
      <xdr:rowOff>0</xdr:rowOff>
    </xdr:from>
    <xdr:to>
      <xdr:col>12</xdr:col>
      <xdr:colOff>0</xdr:colOff>
      <xdr:row>412</xdr:row>
      <xdr:rowOff>85725</xdr:rowOff>
    </xdr:to>
    <xdr:pic>
      <xdr:nvPicPr>
        <xdr:cNvPr id="21" name="Picture 20">
          <a:extLst>
            <a:ext uri="{FF2B5EF4-FFF2-40B4-BE49-F238E27FC236}">
              <a16:creationId xmlns:a16="http://schemas.microsoft.com/office/drawing/2014/main" id="{E3045B24-D06A-4E26-A3CE-81C276E363CB}"/>
            </a:ext>
          </a:extLst>
        </xdr:cNvPr>
        <xdr:cNvPicPr>
          <a:picLocks noChangeAspect="1"/>
        </xdr:cNvPicPr>
      </xdr:nvPicPr>
      <xdr:blipFill>
        <a:blip xmlns:r="http://schemas.openxmlformats.org/officeDocument/2006/relationships" r:embed="rId5"/>
        <a:stretch>
          <a:fillRect/>
        </a:stretch>
      </xdr:blipFill>
      <xdr:spPr>
        <a:xfrm>
          <a:off x="0" y="5029200"/>
          <a:ext cx="8734425" cy="8734425"/>
        </a:xfrm>
        <a:prstGeom prst="rect">
          <a:avLst/>
        </a:prstGeom>
      </xdr:spPr>
    </xdr:pic>
    <xdr:clientData/>
  </xdr:twoCellAnchor>
  <xdr:twoCellAnchor editAs="oneCell">
    <xdr:from>
      <xdr:col>0</xdr:col>
      <xdr:colOff>0</xdr:colOff>
      <xdr:row>436</xdr:row>
      <xdr:rowOff>1</xdr:rowOff>
    </xdr:from>
    <xdr:to>
      <xdr:col>12</xdr:col>
      <xdr:colOff>13988</xdr:colOff>
      <xdr:row>471</xdr:row>
      <xdr:rowOff>123826</xdr:rowOff>
    </xdr:to>
    <xdr:pic>
      <xdr:nvPicPr>
        <xdr:cNvPr id="22" name="Picture 16">
          <a:extLst>
            <a:ext uri="{FF2B5EF4-FFF2-40B4-BE49-F238E27FC236}">
              <a16:creationId xmlns:a16="http://schemas.microsoft.com/office/drawing/2014/main" id="{8757C2CE-D6A7-49E6-9A1F-59021D35922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0" y="17535526"/>
          <a:ext cx="8748413" cy="58293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495</xdr:row>
      <xdr:rowOff>1</xdr:rowOff>
    </xdr:from>
    <xdr:to>
      <xdr:col>12</xdr:col>
      <xdr:colOff>5075</xdr:colOff>
      <xdr:row>530</xdr:row>
      <xdr:rowOff>123826</xdr:rowOff>
    </xdr:to>
    <xdr:pic>
      <xdr:nvPicPr>
        <xdr:cNvPr id="23" name="Picture 13">
          <a:extLst>
            <a:ext uri="{FF2B5EF4-FFF2-40B4-BE49-F238E27FC236}">
              <a16:creationId xmlns:a16="http://schemas.microsoft.com/office/drawing/2014/main" id="{1BCFF48C-E3FF-480A-A554-844B1B83E876}"/>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0" y="27127201"/>
          <a:ext cx="8739500" cy="58293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554</xdr:row>
      <xdr:rowOff>0</xdr:rowOff>
    </xdr:from>
    <xdr:to>
      <xdr:col>12</xdr:col>
      <xdr:colOff>612</xdr:colOff>
      <xdr:row>589</xdr:row>
      <xdr:rowOff>123825</xdr:rowOff>
    </xdr:to>
    <xdr:pic>
      <xdr:nvPicPr>
        <xdr:cNvPr id="24" name="Picture 11">
          <a:extLst>
            <a:ext uri="{FF2B5EF4-FFF2-40B4-BE49-F238E27FC236}">
              <a16:creationId xmlns:a16="http://schemas.microsoft.com/office/drawing/2014/main" id="{FBCBD81C-2013-42B0-91CD-64DDDB9D6CE3}"/>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0" y="36718875"/>
          <a:ext cx="8735037" cy="58293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613</xdr:row>
      <xdr:rowOff>0</xdr:rowOff>
    </xdr:from>
    <xdr:to>
      <xdr:col>12</xdr:col>
      <xdr:colOff>0</xdr:colOff>
      <xdr:row>648</xdr:row>
      <xdr:rowOff>152604</xdr:rowOff>
    </xdr:to>
    <xdr:pic>
      <xdr:nvPicPr>
        <xdr:cNvPr id="25" name="Picture 9">
          <a:extLst>
            <a:ext uri="{FF2B5EF4-FFF2-40B4-BE49-F238E27FC236}">
              <a16:creationId xmlns:a16="http://schemas.microsoft.com/office/drawing/2014/main" id="{D4C6B7A3-6AFD-4271-AF1D-18C10DAAADEC}"/>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0" y="46310550"/>
          <a:ext cx="8734425" cy="5819979"/>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1</xdr:colOff>
      <xdr:row>672</xdr:row>
      <xdr:rowOff>0</xdr:rowOff>
    </xdr:from>
    <xdr:to>
      <xdr:col>12</xdr:col>
      <xdr:colOff>9526</xdr:colOff>
      <xdr:row>708</xdr:row>
      <xdr:rowOff>0</xdr:rowOff>
    </xdr:to>
    <xdr:pic>
      <xdr:nvPicPr>
        <xdr:cNvPr id="26" name="Picture 8">
          <a:extLst>
            <a:ext uri="{FF2B5EF4-FFF2-40B4-BE49-F238E27FC236}">
              <a16:creationId xmlns:a16="http://schemas.microsoft.com/office/drawing/2014/main" id="{B658DB22-F076-4A08-8FD0-D35482F2DE44}"/>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 y="55902225"/>
          <a:ext cx="8743950" cy="58293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736</xdr:row>
      <xdr:rowOff>0</xdr:rowOff>
    </xdr:from>
    <xdr:to>
      <xdr:col>12</xdr:col>
      <xdr:colOff>0</xdr:colOff>
      <xdr:row>771</xdr:row>
      <xdr:rowOff>161517</xdr:rowOff>
    </xdr:to>
    <xdr:pic>
      <xdr:nvPicPr>
        <xdr:cNvPr id="27" name="Picture 7">
          <a:extLst>
            <a:ext uri="{FF2B5EF4-FFF2-40B4-BE49-F238E27FC236}">
              <a16:creationId xmlns:a16="http://schemas.microsoft.com/office/drawing/2014/main" id="{325621D4-9D0F-49B4-98B5-FDF26E5362D3}"/>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0" y="66303525"/>
          <a:ext cx="8734425" cy="5828892"/>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795</xdr:row>
      <xdr:rowOff>0</xdr:rowOff>
    </xdr:from>
    <xdr:to>
      <xdr:col>12</xdr:col>
      <xdr:colOff>0</xdr:colOff>
      <xdr:row>830</xdr:row>
      <xdr:rowOff>152604</xdr:rowOff>
    </xdr:to>
    <xdr:pic>
      <xdr:nvPicPr>
        <xdr:cNvPr id="28" name="Picture 6">
          <a:extLst>
            <a:ext uri="{FF2B5EF4-FFF2-40B4-BE49-F238E27FC236}">
              <a16:creationId xmlns:a16="http://schemas.microsoft.com/office/drawing/2014/main" id="{5A0717BB-C509-4772-BA44-564675161DB0}"/>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0" y="75895200"/>
          <a:ext cx="8734425" cy="5819979"/>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17</xdr:col>
      <xdr:colOff>28575</xdr:colOff>
      <xdr:row>55</xdr:row>
      <xdr:rowOff>28575</xdr:rowOff>
    </xdr:from>
    <xdr:to>
      <xdr:col>32</xdr:col>
      <xdr:colOff>581025</xdr:colOff>
      <xdr:row>105</xdr:row>
      <xdr:rowOff>123825</xdr:rowOff>
    </xdr:to>
    <xdr:pic>
      <xdr:nvPicPr>
        <xdr:cNvPr id="29" name="Picture 15">
          <a:extLst>
            <a:ext uri="{FF2B5EF4-FFF2-40B4-BE49-F238E27FC236}">
              <a16:creationId xmlns:a16="http://schemas.microsoft.com/office/drawing/2014/main" id="{913F87E7-E822-4121-982D-98CBAC9ACE45}"/>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1811000" y="9248775"/>
          <a:ext cx="9696450" cy="82200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21</xdr:col>
      <xdr:colOff>28575</xdr:colOff>
      <xdr:row>5</xdr:row>
      <xdr:rowOff>9525</xdr:rowOff>
    </xdr:from>
    <xdr:to>
      <xdr:col>25</xdr:col>
      <xdr:colOff>219075</xdr:colOff>
      <xdr:row>14</xdr:row>
      <xdr:rowOff>142875</xdr:rowOff>
    </xdr:to>
    <xdr:pic>
      <xdr:nvPicPr>
        <xdr:cNvPr id="17" name="Picture 1">
          <a:extLst>
            <a:ext uri="{FF2B5EF4-FFF2-40B4-BE49-F238E27FC236}">
              <a16:creationId xmlns:a16="http://schemas.microsoft.com/office/drawing/2014/main" id="{8AB6FFDD-6BAB-4310-B543-86E76B9FEA1C}"/>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4249400" y="1133475"/>
          <a:ext cx="2628900" cy="15906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277</xdr:row>
      <xdr:rowOff>0</xdr:rowOff>
    </xdr:from>
    <xdr:to>
      <xdr:col>12</xdr:col>
      <xdr:colOff>19050</xdr:colOff>
      <xdr:row>330</xdr:row>
      <xdr:rowOff>104775</xdr:rowOff>
    </xdr:to>
    <xdr:pic>
      <xdr:nvPicPr>
        <xdr:cNvPr id="4" name="Picture 3">
          <a:extLst>
            <a:ext uri="{FF2B5EF4-FFF2-40B4-BE49-F238E27FC236}">
              <a16:creationId xmlns:a16="http://schemas.microsoft.com/office/drawing/2014/main" id="{383A5B28-02AA-3337-4459-8B973384BA83}"/>
            </a:ext>
          </a:extLst>
        </xdr:cNvPr>
        <xdr:cNvPicPr>
          <a:picLocks noChangeAspect="1"/>
        </xdr:cNvPicPr>
      </xdr:nvPicPr>
      <xdr:blipFill>
        <a:blip xmlns:r="http://schemas.openxmlformats.org/officeDocument/2006/relationships" r:embed="rId15"/>
        <a:stretch>
          <a:fillRect/>
        </a:stretch>
      </xdr:blipFill>
      <xdr:spPr>
        <a:xfrm>
          <a:off x="0" y="5353050"/>
          <a:ext cx="8753475" cy="8753475"/>
        </a:xfrm>
        <a:prstGeom prst="rect">
          <a:avLst/>
        </a:prstGeom>
      </xdr:spPr>
    </xdr:pic>
    <xdr:clientData/>
  </xdr:twoCellAnchor>
  <xdr:twoCellAnchor editAs="oneCell">
    <xdr:from>
      <xdr:col>0</xdr:col>
      <xdr:colOff>0</xdr:colOff>
      <xdr:row>194</xdr:row>
      <xdr:rowOff>142875</xdr:rowOff>
    </xdr:from>
    <xdr:to>
      <xdr:col>12</xdr:col>
      <xdr:colOff>0</xdr:colOff>
      <xdr:row>248</xdr:row>
      <xdr:rowOff>66675</xdr:rowOff>
    </xdr:to>
    <xdr:pic>
      <xdr:nvPicPr>
        <xdr:cNvPr id="2" name="Picture 1">
          <a:extLst>
            <a:ext uri="{FF2B5EF4-FFF2-40B4-BE49-F238E27FC236}">
              <a16:creationId xmlns:a16="http://schemas.microsoft.com/office/drawing/2014/main" id="{5FF9D6AC-56B7-2C7F-3E9C-85F0723A4F8A}"/>
            </a:ext>
          </a:extLst>
        </xdr:cNvPr>
        <xdr:cNvPicPr>
          <a:picLocks noChangeAspect="1"/>
        </xdr:cNvPicPr>
      </xdr:nvPicPr>
      <xdr:blipFill>
        <a:blip xmlns:r="http://schemas.openxmlformats.org/officeDocument/2006/relationships" r:embed="rId16"/>
        <a:stretch>
          <a:fillRect/>
        </a:stretch>
      </xdr:blipFill>
      <xdr:spPr>
        <a:xfrm>
          <a:off x="0" y="5219700"/>
          <a:ext cx="8734425" cy="8734425"/>
        </a:xfrm>
        <a:prstGeom prst="rect">
          <a:avLst/>
        </a:prstGeom>
      </xdr:spPr>
    </xdr:pic>
    <xdr:clientData/>
  </xdr:twoCellAnchor>
  <xdr:twoCellAnchor editAs="oneCell">
    <xdr:from>
      <xdr:col>34</xdr:col>
      <xdr:colOff>47625</xdr:colOff>
      <xdr:row>27</xdr:row>
      <xdr:rowOff>0</xdr:rowOff>
    </xdr:from>
    <xdr:to>
      <xdr:col>44</xdr:col>
      <xdr:colOff>599244</xdr:colOff>
      <xdr:row>77</xdr:row>
      <xdr:rowOff>46607</xdr:rowOff>
    </xdr:to>
    <xdr:pic>
      <xdr:nvPicPr>
        <xdr:cNvPr id="3" name="Picture 2">
          <a:extLst>
            <a:ext uri="{FF2B5EF4-FFF2-40B4-BE49-F238E27FC236}">
              <a16:creationId xmlns:a16="http://schemas.microsoft.com/office/drawing/2014/main" id="{8CD45265-66C6-DDA9-C05F-61083CF4E4A6}"/>
            </a:ext>
          </a:extLst>
        </xdr:cNvPr>
        <xdr:cNvPicPr>
          <a:picLocks noChangeAspect="1"/>
        </xdr:cNvPicPr>
      </xdr:nvPicPr>
      <xdr:blipFill>
        <a:blip xmlns:r="http://schemas.openxmlformats.org/officeDocument/2006/relationships" r:embed="rId17"/>
        <a:stretch>
          <a:fillRect/>
        </a:stretch>
      </xdr:blipFill>
      <xdr:spPr>
        <a:xfrm>
          <a:off x="22193250" y="5076825"/>
          <a:ext cx="6647619" cy="8142857"/>
        </a:xfrm>
        <a:prstGeom prst="rect">
          <a:avLst/>
        </a:prstGeom>
      </xdr:spPr>
    </xdr:pic>
    <xdr:clientData/>
  </xdr:twoCellAnchor>
  <xdr:twoCellAnchor editAs="oneCell">
    <xdr:from>
      <xdr:col>0</xdr:col>
      <xdr:colOff>19050</xdr:colOff>
      <xdr:row>113</xdr:row>
      <xdr:rowOff>38100</xdr:rowOff>
    </xdr:from>
    <xdr:to>
      <xdr:col>12</xdr:col>
      <xdr:colOff>19050</xdr:colOff>
      <xdr:row>166</xdr:row>
      <xdr:rowOff>123825</xdr:rowOff>
    </xdr:to>
    <xdr:pic>
      <xdr:nvPicPr>
        <xdr:cNvPr id="5" name="Picture 4">
          <a:extLst>
            <a:ext uri="{FF2B5EF4-FFF2-40B4-BE49-F238E27FC236}">
              <a16:creationId xmlns:a16="http://schemas.microsoft.com/office/drawing/2014/main" id="{991E64B9-F8F1-4077-A46C-C9ED692DE1D1}"/>
            </a:ext>
          </a:extLst>
        </xdr:cNvPr>
        <xdr:cNvPicPr>
          <a:picLocks noChangeAspect="1"/>
        </xdr:cNvPicPr>
      </xdr:nvPicPr>
      <xdr:blipFill>
        <a:blip xmlns:r="http://schemas.openxmlformats.org/officeDocument/2006/relationships" r:embed="rId18"/>
        <a:stretch>
          <a:fillRect/>
        </a:stretch>
      </xdr:blipFill>
      <xdr:spPr>
        <a:xfrm>
          <a:off x="19050" y="12563475"/>
          <a:ext cx="8734425" cy="8734425"/>
        </a:xfrm>
        <a:prstGeom prst="rect">
          <a:avLst/>
        </a:prstGeom>
      </xdr:spPr>
    </xdr:pic>
    <xdr:clientData/>
  </xdr:twoCellAnchor>
  <xdr:twoCellAnchor editAs="oneCell">
    <xdr:from>
      <xdr:col>0</xdr:col>
      <xdr:colOff>0</xdr:colOff>
      <xdr:row>31</xdr:row>
      <xdr:rowOff>0</xdr:rowOff>
    </xdr:from>
    <xdr:to>
      <xdr:col>12</xdr:col>
      <xdr:colOff>0</xdr:colOff>
      <xdr:row>84</xdr:row>
      <xdr:rowOff>123825</xdr:rowOff>
    </xdr:to>
    <xdr:pic>
      <xdr:nvPicPr>
        <xdr:cNvPr id="6" name="Picture 5">
          <a:extLst>
            <a:ext uri="{FF2B5EF4-FFF2-40B4-BE49-F238E27FC236}">
              <a16:creationId xmlns:a16="http://schemas.microsoft.com/office/drawing/2014/main" id="{D515E39E-FCC8-DD16-1235-412CA276CEBE}"/>
            </a:ext>
          </a:extLst>
        </xdr:cNvPr>
        <xdr:cNvPicPr>
          <a:picLocks noChangeAspect="1"/>
        </xdr:cNvPicPr>
      </xdr:nvPicPr>
      <xdr:blipFill>
        <a:blip xmlns:r="http://schemas.openxmlformats.org/officeDocument/2006/relationships" r:embed="rId19"/>
        <a:stretch>
          <a:fillRect/>
        </a:stretch>
      </xdr:blipFill>
      <xdr:spPr>
        <a:xfrm>
          <a:off x="0" y="5334000"/>
          <a:ext cx="8734425" cy="87344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26</xdr:row>
      <xdr:rowOff>9525</xdr:rowOff>
    </xdr:from>
    <xdr:to>
      <xdr:col>11</xdr:col>
      <xdr:colOff>190500</xdr:colOff>
      <xdr:row>35</xdr:row>
      <xdr:rowOff>142875</xdr:rowOff>
    </xdr:to>
    <xdr:pic>
      <xdr:nvPicPr>
        <xdr:cNvPr id="1025" name="Picture 1">
          <a:extLst>
            <a:ext uri="{FF2B5EF4-FFF2-40B4-BE49-F238E27FC236}">
              <a16:creationId xmlns:a16="http://schemas.microsoft.com/office/drawing/2014/main" id="{0FB3CFF6-9267-4100-80A9-F0269A30C5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62700" y="4829175"/>
          <a:ext cx="2628900" cy="15906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7</xdr:col>
      <xdr:colOff>0</xdr:colOff>
      <xdr:row>5</xdr:row>
      <xdr:rowOff>9525</xdr:rowOff>
    </xdr:from>
    <xdr:to>
      <xdr:col>13</xdr:col>
      <xdr:colOff>180975</xdr:colOff>
      <xdr:row>24</xdr:row>
      <xdr:rowOff>76200</xdr:rowOff>
    </xdr:to>
    <xdr:pic>
      <xdr:nvPicPr>
        <xdr:cNvPr id="1027" name="Picture 3">
          <a:extLst>
            <a:ext uri="{FF2B5EF4-FFF2-40B4-BE49-F238E27FC236}">
              <a16:creationId xmlns:a16="http://schemas.microsoft.com/office/drawing/2014/main" id="{A18C2468-9F75-4625-8669-53CF6D8BA55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62700" y="1428750"/>
          <a:ext cx="3838575" cy="314325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9525</xdr:colOff>
      <xdr:row>41</xdr:row>
      <xdr:rowOff>0</xdr:rowOff>
    </xdr:from>
    <xdr:to>
      <xdr:col>7</xdr:col>
      <xdr:colOff>28575</xdr:colOff>
      <xdr:row>100</xdr:row>
      <xdr:rowOff>9525</xdr:rowOff>
    </xdr:to>
    <xdr:pic>
      <xdr:nvPicPr>
        <xdr:cNvPr id="1028" name="Picture 4">
          <a:extLst>
            <a:ext uri="{FF2B5EF4-FFF2-40B4-BE49-F238E27FC236}">
              <a16:creationId xmlns:a16="http://schemas.microsoft.com/office/drawing/2014/main" id="{8E5D224F-8D17-478C-B38E-20F7413D706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525" y="7248525"/>
          <a:ext cx="6381750" cy="95631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9</xdr:col>
      <xdr:colOff>9525</xdr:colOff>
      <xdr:row>40</xdr:row>
      <xdr:rowOff>142875</xdr:rowOff>
    </xdr:from>
    <xdr:to>
      <xdr:col>19</xdr:col>
      <xdr:colOff>304800</xdr:colOff>
      <xdr:row>100</xdr:row>
      <xdr:rowOff>19050</xdr:rowOff>
    </xdr:to>
    <xdr:pic>
      <xdr:nvPicPr>
        <xdr:cNvPr id="1029" name="Picture 5">
          <a:extLst>
            <a:ext uri="{FF2B5EF4-FFF2-40B4-BE49-F238E27FC236}">
              <a16:creationId xmlns:a16="http://schemas.microsoft.com/office/drawing/2014/main" id="{51A33791-F06B-4AF3-BA6B-42C82B0C2C4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7591425" y="7229475"/>
          <a:ext cx="6391275" cy="95916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371475</xdr:colOff>
      <xdr:row>35</xdr:row>
      <xdr:rowOff>47625</xdr:rowOff>
    </xdr:to>
    <xdr:pic>
      <xdr:nvPicPr>
        <xdr:cNvPr id="5121" name="Picture 1">
          <a:extLst>
            <a:ext uri="{FF2B5EF4-FFF2-40B4-BE49-F238E27FC236}">
              <a16:creationId xmlns:a16="http://schemas.microsoft.com/office/drawing/2014/main" id="{F17822BF-F3C5-44C9-976E-E00738E947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8296275" cy="5715000"/>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0</xdr:col>
      <xdr:colOff>0</xdr:colOff>
      <xdr:row>39</xdr:row>
      <xdr:rowOff>0</xdr:rowOff>
    </xdr:from>
    <xdr:to>
      <xdr:col>5</xdr:col>
      <xdr:colOff>419100</xdr:colOff>
      <xdr:row>79</xdr:row>
      <xdr:rowOff>123825</xdr:rowOff>
    </xdr:to>
    <xdr:pic>
      <xdr:nvPicPr>
        <xdr:cNvPr id="5122" name="Picture 2">
          <a:extLst>
            <a:ext uri="{FF2B5EF4-FFF2-40B4-BE49-F238E27FC236}">
              <a16:creationId xmlns:a16="http://schemas.microsoft.com/office/drawing/2014/main" id="{4FF2B113-A7B6-4DC4-81F4-2F1BEEB1650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6315075"/>
          <a:ext cx="3467100" cy="660082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twoCellAnchor editAs="oneCell">
    <xdr:from>
      <xdr:col>6</xdr:col>
      <xdr:colOff>0</xdr:colOff>
      <xdr:row>39</xdr:row>
      <xdr:rowOff>0</xdr:rowOff>
    </xdr:from>
    <xdr:to>
      <xdr:col>25</xdr:col>
      <xdr:colOff>238125</xdr:colOff>
      <xdr:row>69</xdr:row>
      <xdr:rowOff>47625</xdr:rowOff>
    </xdr:to>
    <xdr:pic>
      <xdr:nvPicPr>
        <xdr:cNvPr id="5123" name="Picture 3">
          <a:extLst>
            <a:ext uri="{FF2B5EF4-FFF2-40B4-BE49-F238E27FC236}">
              <a16:creationId xmlns:a16="http://schemas.microsoft.com/office/drawing/2014/main" id="{4621594D-2CC4-4E1F-A2ED-1D0810BFD52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657600" y="6315075"/>
          <a:ext cx="11820525" cy="4905375"/>
        </a:xfrm>
        <a:prstGeom prst="rect">
          <a:avLst/>
        </a:prstGeom>
        <a:noFill/>
        <a:ln>
          <a:noFill/>
        </a:ln>
        <a:effectLst/>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 uri="{91240B29-F687-4F45-9708-019B960494DF}">
            <a14:hiddenLine xmlns:a14="http://schemas.microsoft.com/office/drawing/2010/main" w="1">
              <a:solidFill>
                <a:srgbClr xmlns:mc="http://schemas.openxmlformats.org/markup-compatibility/2006" val="FFFFFF" mc:Ignorable="a14" a14:legacySpreadsheetColorIndex="65"/>
              </a:solidFill>
              <a:miter lim="800000"/>
              <a:headEnd/>
              <a:tailEnd/>
            </a14:hiddenLine>
          </a:ext>
          <a:ext uri="{AF507438-7753-43E0-B8FC-AC1667EBCBE1}">
            <a14:hiddenEffects xmlns:a14="http://schemas.microsoft.com/office/drawing/2010/main">
              <a:effectLst>
                <a:outerShdw dist="35921" dir="2700000" algn="ctr" rotWithShape="0">
                  <a:srgbClr val="808080"/>
                </a:outerShdw>
              </a:effectLst>
            </a14:hiddenEffects>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64"/>
  <sheetViews>
    <sheetView tabSelected="1" workbookViewId="0">
      <selection sqref="A1:L1"/>
    </sheetView>
  </sheetViews>
  <sheetFormatPr defaultRowHeight="12.75" x14ac:dyDescent="0.2"/>
  <cols>
    <col min="1" max="1" width="18.7109375" customWidth="1"/>
    <col min="2" max="2" width="10.7109375" customWidth="1"/>
    <col min="3" max="3" width="12.7109375" customWidth="1"/>
    <col min="4" max="4" width="15.7109375" customWidth="1"/>
    <col min="14" max="14" width="9.140625" style="16"/>
    <col min="15" max="15" width="9.140625" style="16" customWidth="1"/>
  </cols>
  <sheetData>
    <row r="1" spans="1:26" ht="20.100000000000001" customHeight="1" x14ac:dyDescent="0.2">
      <c r="A1" s="43" t="s">
        <v>61</v>
      </c>
      <c r="B1" s="43"/>
      <c r="C1" s="43"/>
      <c r="D1" s="43"/>
      <c r="E1" s="44"/>
      <c r="F1" s="44"/>
      <c r="G1" s="44"/>
      <c r="H1" s="44"/>
      <c r="I1" s="44"/>
      <c r="J1" s="44"/>
      <c r="K1" s="44"/>
      <c r="L1" s="44"/>
    </row>
    <row r="2" spans="1:26" ht="30.75" customHeight="1" x14ac:dyDescent="0.2">
      <c r="A2" s="45" t="s">
        <v>114</v>
      </c>
      <c r="B2" s="46"/>
      <c r="C2" s="46"/>
      <c r="D2" s="46"/>
      <c r="E2" s="46"/>
      <c r="F2" s="46"/>
      <c r="G2" s="46"/>
      <c r="H2" s="46"/>
      <c r="I2" s="46"/>
      <c r="J2" s="46"/>
      <c r="K2" s="46"/>
      <c r="L2" s="46"/>
    </row>
    <row r="3" spans="1:26" ht="12.75" customHeight="1" x14ac:dyDescent="0.2"/>
    <row r="4" spans="1:26" ht="12.75" customHeight="1" x14ac:dyDescent="0.2">
      <c r="O4" s="57" t="s">
        <v>113</v>
      </c>
      <c r="P4" s="57"/>
      <c r="Q4" s="57"/>
      <c r="R4" s="57"/>
      <c r="S4" s="57"/>
      <c r="T4" s="57"/>
      <c r="V4" s="57" t="s">
        <v>122</v>
      </c>
      <c r="W4" s="57"/>
      <c r="X4" s="57"/>
      <c r="Y4" s="57"/>
      <c r="Z4" s="57"/>
    </row>
    <row r="5" spans="1:26" ht="12.75" customHeight="1" x14ac:dyDescent="0.2">
      <c r="A5" s="40" t="s">
        <v>228</v>
      </c>
      <c r="B5" s="40"/>
      <c r="C5" s="40"/>
      <c r="D5" s="40"/>
      <c r="E5" s="40"/>
      <c r="F5" s="40"/>
      <c r="G5" s="40"/>
      <c r="H5" s="40"/>
      <c r="I5" s="40"/>
      <c r="J5" s="40"/>
      <c r="K5" s="40"/>
      <c r="L5" s="40"/>
    </row>
    <row r="6" spans="1:26" ht="12.75" customHeight="1" x14ac:dyDescent="0.2">
      <c r="A6" s="4"/>
      <c r="B6" s="4"/>
      <c r="C6" s="36" t="s">
        <v>36</v>
      </c>
      <c r="D6" s="36"/>
    </row>
    <row r="7" spans="1:26" ht="12.75" customHeight="1" x14ac:dyDescent="0.2">
      <c r="A7" s="4" t="s">
        <v>0</v>
      </c>
      <c r="B7" s="5" t="s">
        <v>2</v>
      </c>
      <c r="C7" s="5" t="s">
        <v>35</v>
      </c>
      <c r="D7" s="5" t="s">
        <v>16</v>
      </c>
    </row>
    <row r="8" spans="1:26" ht="12.75" customHeight="1" x14ac:dyDescent="0.2">
      <c r="A8" s="1" t="s">
        <v>216</v>
      </c>
      <c r="B8" s="16">
        <v>12.86</v>
      </c>
      <c r="C8" s="3">
        <v>560472</v>
      </c>
      <c r="D8" s="13">
        <f>LN(C8/($C$22/POWER($C$23,2)))/LN(2.512)+B8</f>
        <v>19.615375335377358</v>
      </c>
      <c r="E8" s="20" t="s">
        <v>179</v>
      </c>
    </row>
    <row r="9" spans="1:26" ht="12.75" customHeight="1" x14ac:dyDescent="0.2">
      <c r="A9" s="1" t="s">
        <v>217</v>
      </c>
      <c r="B9" s="15">
        <v>12.7</v>
      </c>
      <c r="C9" s="3">
        <v>708488</v>
      </c>
      <c r="D9" s="13">
        <f t="shared" ref="D9:D17" si="0">LN(C9/($C$22/POWER($C$23,2)))/LN(2.512)+B9</f>
        <v>19.709809290200798</v>
      </c>
    </row>
    <row r="10" spans="1:26" ht="12.75" customHeight="1" x14ac:dyDescent="0.2">
      <c r="A10" s="1" t="s">
        <v>218</v>
      </c>
      <c r="B10" s="15">
        <v>12.47</v>
      </c>
      <c r="C10" s="3">
        <v>839132</v>
      </c>
      <c r="D10" s="13">
        <f t="shared" si="0"/>
        <v>19.663544731757156</v>
      </c>
    </row>
    <row r="11" spans="1:26" ht="12.75" customHeight="1" x14ac:dyDescent="0.2">
      <c r="A11" s="1" t="s">
        <v>219</v>
      </c>
      <c r="B11" s="15">
        <v>12.98</v>
      </c>
      <c r="C11" s="3">
        <v>526530</v>
      </c>
      <c r="D11" s="13">
        <f t="shared" si="0"/>
        <v>19.667551664445377</v>
      </c>
    </row>
    <row r="12" spans="1:26" ht="12.75" customHeight="1" x14ac:dyDescent="0.2">
      <c r="A12" s="1" t="s">
        <v>220</v>
      </c>
      <c r="B12" s="15">
        <v>13.29</v>
      </c>
      <c r="C12" s="3">
        <v>263949</v>
      </c>
      <c r="D12" s="13">
        <f t="shared" si="0"/>
        <v>19.227830716560888</v>
      </c>
    </row>
    <row r="13" spans="1:26" ht="12.75" customHeight="1" x14ac:dyDescent="0.2">
      <c r="A13" s="1" t="s">
        <v>221</v>
      </c>
      <c r="B13" s="15">
        <v>11.2</v>
      </c>
      <c r="C13" s="3">
        <v>2000882</v>
      </c>
      <c r="D13" s="13">
        <f t="shared" si="0"/>
        <v>19.336976406499893</v>
      </c>
    </row>
    <row r="14" spans="1:26" ht="12.75" customHeight="1" x14ac:dyDescent="0.2">
      <c r="A14" s="1" t="s">
        <v>223</v>
      </c>
      <c r="B14" s="15">
        <v>12.57</v>
      </c>
      <c r="C14" s="3">
        <v>658135</v>
      </c>
      <c r="D14" s="13">
        <f t="shared" si="0"/>
        <v>19.499769440803512</v>
      </c>
    </row>
    <row r="15" spans="1:26" ht="12.75" customHeight="1" x14ac:dyDescent="0.2">
      <c r="A15" s="1" t="s">
        <v>224</v>
      </c>
      <c r="B15" s="15">
        <v>12.84</v>
      </c>
      <c r="C15" s="3">
        <v>609628</v>
      </c>
      <c r="D15" s="13">
        <f t="shared" si="0"/>
        <v>19.686648316867213</v>
      </c>
    </row>
    <row r="16" spans="1:26" ht="12.75" customHeight="1" x14ac:dyDescent="0.2">
      <c r="A16" s="1" t="s">
        <v>225</v>
      </c>
      <c r="B16" s="15">
        <v>10.99</v>
      </c>
      <c r="C16" s="3">
        <v>1929696</v>
      </c>
      <c r="D16" s="13">
        <f t="shared" si="0"/>
        <v>19.087646885347517</v>
      </c>
    </row>
    <row r="17" spans="1:17" ht="12.75" customHeight="1" x14ac:dyDescent="0.2">
      <c r="A17" s="1" t="s">
        <v>226</v>
      </c>
      <c r="B17" s="15">
        <v>11.97</v>
      </c>
      <c r="C17" s="3">
        <v>1219519</v>
      </c>
      <c r="D17" s="13">
        <f t="shared" si="0"/>
        <v>19.569420528013726</v>
      </c>
      <c r="N17"/>
      <c r="O17"/>
    </row>
    <row r="18" spans="1:17" ht="12.75" customHeight="1" x14ac:dyDescent="0.2">
      <c r="A18" s="4" t="s">
        <v>8</v>
      </c>
      <c r="D18" s="29">
        <f>AVERAGE(D9:D17)</f>
        <v>19.494355331166229</v>
      </c>
      <c r="E18" s="20" t="s">
        <v>229</v>
      </c>
      <c r="N18"/>
      <c r="O18"/>
    </row>
    <row r="19" spans="1:17" ht="12.75" customHeight="1" x14ac:dyDescent="0.2">
      <c r="A19" s="28" t="s">
        <v>47</v>
      </c>
      <c r="D19" s="29">
        <f>STDEV(D9:D12)</f>
        <v>0.22720158675848634</v>
      </c>
      <c r="N19"/>
      <c r="O19"/>
    </row>
    <row r="20" spans="1:17" ht="12.75" customHeight="1" x14ac:dyDescent="0.2">
      <c r="D20" s="19"/>
      <c r="N20"/>
      <c r="O20"/>
    </row>
    <row r="21" spans="1:17" ht="12.75" customHeight="1" x14ac:dyDescent="0.2">
      <c r="D21" s="5" t="s">
        <v>48</v>
      </c>
      <c r="N21"/>
      <c r="O21"/>
    </row>
    <row r="22" spans="1:17" ht="12.75" customHeight="1" x14ac:dyDescent="0.2">
      <c r="A22" s="4" t="s">
        <v>121</v>
      </c>
      <c r="B22" t="s">
        <v>18</v>
      </c>
      <c r="C22" s="3">
        <v>470</v>
      </c>
      <c r="D22" s="15">
        <f>C22*1.303/600</f>
        <v>1.0206833333333334</v>
      </c>
      <c r="N22"/>
      <c r="O22"/>
    </row>
    <row r="23" spans="1:17" ht="12.75" customHeight="1" x14ac:dyDescent="0.2">
      <c r="A23" s="4" t="s">
        <v>19</v>
      </c>
      <c r="B23" t="s">
        <v>20</v>
      </c>
      <c r="C23" s="2">
        <v>0.65</v>
      </c>
      <c r="D23" s="2"/>
      <c r="N23"/>
      <c r="O23"/>
    </row>
    <row r="24" spans="1:17" ht="12.75" customHeight="1" x14ac:dyDescent="0.2">
      <c r="N24"/>
      <c r="O24"/>
    </row>
    <row r="25" spans="1:17" ht="12.75" customHeight="1" x14ac:dyDescent="0.2">
      <c r="A25" s="4" t="s">
        <v>115</v>
      </c>
      <c r="C25" s="20" t="s">
        <v>222</v>
      </c>
      <c r="N25"/>
      <c r="O25"/>
    </row>
    <row r="26" spans="1:17" ht="12.75" customHeight="1" x14ac:dyDescent="0.2">
      <c r="A26" s="4" t="s">
        <v>116</v>
      </c>
      <c r="C26" s="20" t="s">
        <v>167</v>
      </c>
      <c r="N26"/>
      <c r="O26"/>
    </row>
    <row r="27" spans="1:17" ht="12.75" customHeight="1" x14ac:dyDescent="0.2">
      <c r="A27" s="4" t="s">
        <v>117</v>
      </c>
      <c r="C27" s="27">
        <v>600</v>
      </c>
      <c r="N27" s="23"/>
      <c r="O27" s="48" t="s">
        <v>161</v>
      </c>
      <c r="P27" s="48"/>
      <c r="Q27" s="48"/>
    </row>
    <row r="28" spans="1:17" ht="12.75" customHeight="1" x14ac:dyDescent="0.2">
      <c r="A28" s="4" t="s">
        <v>129</v>
      </c>
      <c r="C28" s="20" t="s">
        <v>227</v>
      </c>
      <c r="F28" s="20"/>
      <c r="N28" s="23"/>
      <c r="O28" s="5" t="s">
        <v>80</v>
      </c>
      <c r="P28" s="5" t="s">
        <v>111</v>
      </c>
      <c r="Q28" s="5" t="s">
        <v>112</v>
      </c>
    </row>
    <row r="29" spans="1:17" ht="12.75" customHeight="1" x14ac:dyDescent="0.2">
      <c r="A29" s="4" t="s">
        <v>118</v>
      </c>
      <c r="C29" s="20" t="s">
        <v>231</v>
      </c>
      <c r="F29" s="20"/>
      <c r="N29" s="23"/>
      <c r="O29" s="17">
        <v>40992</v>
      </c>
      <c r="P29" s="24">
        <f>D849</f>
        <v>20.611555974636691</v>
      </c>
      <c r="Q29" s="25">
        <f>D847</f>
        <v>20.216242388793436</v>
      </c>
    </row>
    <row r="30" spans="1:17" ht="12.75" customHeight="1" x14ac:dyDescent="0.2">
      <c r="A30" s="4" t="s">
        <v>119</v>
      </c>
      <c r="C30" s="20" t="s">
        <v>232</v>
      </c>
      <c r="F30" s="20"/>
      <c r="G30" t="s">
        <v>230</v>
      </c>
      <c r="O30" s="17">
        <v>41263</v>
      </c>
      <c r="P30" s="24"/>
      <c r="Q30" s="25">
        <f>D782</f>
        <v>20.340183870813025</v>
      </c>
    </row>
    <row r="31" spans="1:17" ht="12.75" customHeight="1" x14ac:dyDescent="0.2">
      <c r="O31" s="17">
        <v>41404</v>
      </c>
      <c r="P31" s="24">
        <f>D723</f>
        <v>20.634481773292901</v>
      </c>
      <c r="Q31" s="25"/>
    </row>
    <row r="32" spans="1:17" ht="12.75" customHeight="1" x14ac:dyDescent="0.2">
      <c r="O32" s="17">
        <v>41587</v>
      </c>
      <c r="P32" s="24">
        <f>D659</f>
        <v>20.597607184035933</v>
      </c>
      <c r="Q32" s="25"/>
    </row>
    <row r="33" spans="15:17" ht="12.75" customHeight="1" x14ac:dyDescent="0.2">
      <c r="O33" s="17">
        <v>41972</v>
      </c>
      <c r="P33" s="26">
        <f>D600</f>
        <v>20.322654315741062</v>
      </c>
      <c r="Q33" s="24"/>
    </row>
    <row r="34" spans="15:17" ht="12.75" customHeight="1" x14ac:dyDescent="0.2">
      <c r="O34" s="17">
        <v>42820</v>
      </c>
      <c r="P34" s="26">
        <f>D541</f>
        <v>20.465997538964668</v>
      </c>
      <c r="Q34" s="24"/>
    </row>
    <row r="35" spans="15:17" ht="12.75" customHeight="1" x14ac:dyDescent="0.2">
      <c r="O35" s="17">
        <v>42828</v>
      </c>
      <c r="P35" s="2"/>
      <c r="Q35" s="26">
        <f>D482</f>
        <v>20.110368188301671</v>
      </c>
    </row>
    <row r="36" spans="15:17" ht="12.75" customHeight="1" x14ac:dyDescent="0.2">
      <c r="O36" s="17">
        <v>43050</v>
      </c>
      <c r="P36" s="2"/>
      <c r="Q36" s="24">
        <f>D423</f>
        <v>20.030523248205174</v>
      </c>
    </row>
    <row r="37" spans="15:17" ht="12.75" customHeight="1" x14ac:dyDescent="0.2">
      <c r="O37" s="17">
        <v>44567</v>
      </c>
      <c r="P37" s="2"/>
      <c r="Q37" s="24">
        <f>D346</f>
        <v>19.9983297229568</v>
      </c>
    </row>
    <row r="38" spans="15:17" ht="12.75" customHeight="1" x14ac:dyDescent="0.2">
      <c r="O38" s="17">
        <v>44920</v>
      </c>
      <c r="P38" s="24">
        <f>D264</f>
        <v>20.12467801683799</v>
      </c>
      <c r="Q38" s="2"/>
    </row>
    <row r="39" spans="15:17" ht="12.75" customHeight="1" x14ac:dyDescent="0.2">
      <c r="O39" s="35">
        <v>45716</v>
      </c>
      <c r="P39" s="24">
        <f>D182</f>
        <v>19.586388716952431</v>
      </c>
    </row>
    <row r="40" spans="15:17" ht="12.75" customHeight="1" x14ac:dyDescent="0.2">
      <c r="O40" s="17">
        <v>45775</v>
      </c>
      <c r="P40" s="24">
        <f>D100</f>
        <v>19.531296909858824</v>
      </c>
    </row>
    <row r="41" spans="15:17" ht="12.75" customHeight="1" x14ac:dyDescent="0.2">
      <c r="O41" s="17">
        <v>46040</v>
      </c>
      <c r="P41" s="24">
        <f>D18</f>
        <v>19.494355331166229</v>
      </c>
    </row>
    <row r="42" spans="15:17" ht="12.75" customHeight="1" x14ac:dyDescent="0.2">
      <c r="O42" s="17"/>
      <c r="P42" s="2"/>
    </row>
    <row r="43" spans="15:17" ht="12.75" customHeight="1" x14ac:dyDescent="0.2">
      <c r="O43" s="17"/>
      <c r="P43" s="2"/>
    </row>
    <row r="44" spans="15:17" ht="12.75" customHeight="1" x14ac:dyDescent="0.2">
      <c r="O44" s="17"/>
      <c r="P44" s="2"/>
    </row>
    <row r="45" spans="15:17" ht="12.75" customHeight="1" x14ac:dyDescent="0.2">
      <c r="O45" s="17"/>
      <c r="P45" s="2"/>
    </row>
    <row r="46" spans="15:17" ht="12.75" customHeight="1" x14ac:dyDescent="0.2">
      <c r="O46" s="17"/>
      <c r="P46" s="2"/>
    </row>
    <row r="47" spans="15:17" ht="12.75" customHeight="1" x14ac:dyDescent="0.2">
      <c r="O47" s="23" t="s">
        <v>8</v>
      </c>
      <c r="P47" s="24">
        <f>AVERAGE(P29:P46)</f>
        <v>20.152112862387412</v>
      </c>
      <c r="Q47" s="24">
        <f>AVERAGE(Q29:Q46)</f>
        <v>20.13912948381402</v>
      </c>
    </row>
    <row r="48" spans="15:17" ht="12.75" customHeight="1" x14ac:dyDescent="0.2">
      <c r="O48" s="23" t="s">
        <v>47</v>
      </c>
      <c r="P48" s="24">
        <f>STDEV(P29:P37)</f>
        <v>0.13149564282666559</v>
      </c>
      <c r="Q48" s="24">
        <f>STDEV(Q29:Q37)</f>
        <v>0.14037126293870938</v>
      </c>
    </row>
    <row r="49" spans="15:15" ht="12.75" customHeight="1" x14ac:dyDescent="0.2">
      <c r="O49"/>
    </row>
    <row r="50" spans="15:15" ht="12.75" customHeight="1" x14ac:dyDescent="0.2">
      <c r="O50"/>
    </row>
    <row r="51" spans="15:15" ht="12.75" customHeight="1" x14ac:dyDescent="0.2">
      <c r="O51"/>
    </row>
    <row r="52" spans="15:15" ht="12.75" customHeight="1" x14ac:dyDescent="0.2">
      <c r="O52"/>
    </row>
    <row r="53" spans="15:15" ht="12.75" customHeight="1" x14ac:dyDescent="0.2">
      <c r="O53"/>
    </row>
    <row r="54" spans="15:15" ht="12.75" customHeight="1" x14ac:dyDescent="0.2">
      <c r="O54"/>
    </row>
    <row r="55" spans="15:15" ht="12.75" customHeight="1" x14ac:dyDescent="0.2">
      <c r="O55"/>
    </row>
    <row r="56" spans="15:15" ht="12.75" customHeight="1" x14ac:dyDescent="0.2">
      <c r="O56"/>
    </row>
    <row r="57" spans="15:15" ht="12.75" customHeight="1" x14ac:dyDescent="0.2">
      <c r="O57"/>
    </row>
    <row r="58" spans="15:15" ht="12.75" customHeight="1" x14ac:dyDescent="0.2"/>
    <row r="59" spans="15:15" ht="12.75" customHeight="1" x14ac:dyDescent="0.2"/>
    <row r="60" spans="15:15" ht="12.75" customHeight="1" x14ac:dyDescent="0.2"/>
    <row r="61" spans="15:15" ht="12.75" customHeight="1" x14ac:dyDescent="0.2"/>
    <row r="62" spans="15:15" ht="12.75" customHeight="1" x14ac:dyDescent="0.2"/>
    <row r="63" spans="15:15" ht="12.75" customHeight="1" x14ac:dyDescent="0.2"/>
    <row r="64" spans="15:15"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spans="1:12" ht="12.75" customHeight="1" x14ac:dyDescent="0.2"/>
    <row r="82" spans="1:12" ht="12.75" customHeight="1" x14ac:dyDescent="0.2"/>
    <row r="83" spans="1:12" ht="12.75" customHeight="1" x14ac:dyDescent="0.2"/>
    <row r="84" spans="1:12" ht="15" customHeight="1" x14ac:dyDescent="0.2"/>
    <row r="85" spans="1:12" ht="12.75" customHeight="1" x14ac:dyDescent="0.2"/>
    <row r="86" spans="1:12" ht="12.75" customHeight="1" x14ac:dyDescent="0.2"/>
    <row r="87" spans="1:12" ht="12.75" customHeight="1" x14ac:dyDescent="0.2">
      <c r="A87" s="40" t="s">
        <v>199</v>
      </c>
      <c r="B87" s="40"/>
      <c r="C87" s="40"/>
      <c r="D87" s="40"/>
      <c r="E87" s="40"/>
      <c r="F87" s="40"/>
      <c r="G87" s="40"/>
      <c r="H87" s="40"/>
      <c r="I87" s="40"/>
      <c r="J87" s="40"/>
      <c r="K87" s="40"/>
      <c r="L87" s="40"/>
    </row>
    <row r="88" spans="1:12" ht="12.75" customHeight="1" x14ac:dyDescent="0.2">
      <c r="A88" s="4"/>
      <c r="B88" s="4"/>
      <c r="C88" s="36" t="s">
        <v>36</v>
      </c>
      <c r="D88" s="36"/>
      <c r="H88" s="22"/>
      <c r="I88" s="22"/>
      <c r="J88" s="22"/>
      <c r="K88" s="22"/>
      <c r="L88" s="22"/>
    </row>
    <row r="89" spans="1:12" ht="12.75" customHeight="1" x14ac:dyDescent="0.2">
      <c r="A89" s="4" t="s">
        <v>0</v>
      </c>
      <c r="B89" s="5" t="s">
        <v>2</v>
      </c>
      <c r="C89" s="5" t="s">
        <v>35</v>
      </c>
      <c r="D89" s="5" t="s">
        <v>16</v>
      </c>
      <c r="H89" s="22"/>
      <c r="I89" s="22"/>
      <c r="J89" s="22"/>
      <c r="K89" s="22"/>
      <c r="L89" s="22"/>
    </row>
    <row r="90" spans="1:12" ht="12.75" customHeight="1" x14ac:dyDescent="0.2">
      <c r="A90" s="33" t="s">
        <v>200</v>
      </c>
      <c r="B90" s="2">
        <v>11.26</v>
      </c>
      <c r="C90" s="3">
        <v>1959042</v>
      </c>
      <c r="D90" s="13">
        <f>LN(C90/($C$104/POWER($C$105,2)))/LN(2.512)+B90</f>
        <v>19.025357452678371</v>
      </c>
      <c r="E90" s="20" t="s">
        <v>179</v>
      </c>
      <c r="H90" s="22"/>
      <c r="I90" s="22"/>
      <c r="J90" s="22"/>
      <c r="K90" s="22"/>
      <c r="L90" s="22"/>
    </row>
    <row r="91" spans="1:12" ht="12.75" customHeight="1" x14ac:dyDescent="0.2">
      <c r="A91" s="33" t="s">
        <v>201</v>
      </c>
      <c r="B91" s="34">
        <v>11.35</v>
      </c>
      <c r="C91" s="3">
        <v>2097248</v>
      </c>
      <c r="D91" s="13">
        <f t="shared" ref="D91:D99" si="1">LN(C91/($C$104/POWER($C$105,2)))/LN(2.512)+B91</f>
        <v>19.189368924519364</v>
      </c>
      <c r="H91" s="22"/>
      <c r="I91" s="22"/>
      <c r="J91" s="22"/>
      <c r="K91" s="22"/>
      <c r="L91" s="22"/>
    </row>
    <row r="92" spans="1:12" ht="12.75" customHeight="1" x14ac:dyDescent="0.2">
      <c r="A92" s="33" t="s">
        <v>202</v>
      </c>
      <c r="B92" s="34">
        <v>11.47</v>
      </c>
      <c r="C92" s="3">
        <v>1787617</v>
      </c>
      <c r="D92" s="13">
        <f t="shared" si="1"/>
        <v>19.135939155727591</v>
      </c>
      <c r="H92" s="22"/>
      <c r="I92" s="22"/>
      <c r="J92" s="22"/>
      <c r="K92" s="22"/>
      <c r="L92" s="22"/>
    </row>
    <row r="93" spans="1:12" ht="12.75" customHeight="1" x14ac:dyDescent="0.2">
      <c r="A93" s="33" t="s">
        <v>203</v>
      </c>
      <c r="B93" s="34">
        <v>14.91</v>
      </c>
      <c r="C93" s="3">
        <v>118315</v>
      </c>
      <c r="D93" s="13">
        <f t="shared" si="1"/>
        <v>19.627997193237263</v>
      </c>
      <c r="H93" s="22"/>
      <c r="I93" s="22"/>
      <c r="J93" s="22"/>
      <c r="K93" s="22"/>
      <c r="L93" s="22"/>
    </row>
    <row r="94" spans="1:12" ht="12.75" customHeight="1" x14ac:dyDescent="0.2">
      <c r="A94" s="33" t="s">
        <v>204</v>
      </c>
      <c r="B94" s="34">
        <v>14.81</v>
      </c>
      <c r="C94" s="3">
        <v>145472</v>
      </c>
      <c r="D94" s="13">
        <f t="shared" si="1"/>
        <v>19.752335185126451</v>
      </c>
      <c r="H94" s="22"/>
      <c r="I94" s="22"/>
      <c r="J94" s="22"/>
      <c r="K94" s="22"/>
      <c r="L94" s="22"/>
    </row>
    <row r="95" spans="1:12" ht="12.75" customHeight="1" x14ac:dyDescent="0.2">
      <c r="A95" s="33" t="s">
        <v>205</v>
      </c>
      <c r="B95" s="34">
        <v>14.96</v>
      </c>
      <c r="C95" s="3">
        <v>120760</v>
      </c>
      <c r="D95" s="13">
        <f t="shared" si="1"/>
        <v>19.700204343862556</v>
      </c>
      <c r="H95" s="22"/>
      <c r="I95" s="22"/>
      <c r="J95" s="22"/>
      <c r="K95" s="22"/>
      <c r="L95" s="22"/>
    </row>
    <row r="96" spans="1:12" ht="12.75" customHeight="1" x14ac:dyDescent="0.2">
      <c r="A96" s="33" t="s">
        <v>206</v>
      </c>
      <c r="B96" s="34">
        <v>14.37</v>
      </c>
      <c r="C96" s="3">
        <v>187279</v>
      </c>
      <c r="D96" s="13">
        <f t="shared" si="1"/>
        <v>19.586595902347245</v>
      </c>
      <c r="H96" s="22"/>
      <c r="I96" s="22"/>
      <c r="J96" s="22"/>
      <c r="K96" s="22"/>
      <c r="L96" s="22"/>
    </row>
    <row r="97" spans="1:12" ht="12.75" customHeight="1" x14ac:dyDescent="0.2">
      <c r="A97" s="33" t="s">
        <v>207</v>
      </c>
      <c r="B97" s="34">
        <v>14.92</v>
      </c>
      <c r="C97" s="3">
        <v>127028</v>
      </c>
      <c r="D97" s="13">
        <f t="shared" si="1"/>
        <v>19.715142537114662</v>
      </c>
      <c r="H97" s="22"/>
      <c r="I97" s="22"/>
      <c r="J97" s="22"/>
      <c r="K97" s="22"/>
      <c r="L97" s="22"/>
    </row>
    <row r="98" spans="1:12" ht="12.75" customHeight="1" x14ac:dyDescent="0.2">
      <c r="A98" s="33" t="s">
        <v>208</v>
      </c>
      <c r="B98" s="34">
        <v>14.43</v>
      </c>
      <c r="C98" s="3">
        <v>156488</v>
      </c>
      <c r="D98" s="13">
        <f t="shared" si="1"/>
        <v>19.451585370823782</v>
      </c>
      <c r="H98" s="22"/>
      <c r="I98" s="22"/>
      <c r="J98" s="22"/>
      <c r="K98" s="22"/>
      <c r="L98" s="22"/>
    </row>
    <row r="99" spans="1:12" ht="12.75" customHeight="1" x14ac:dyDescent="0.2">
      <c r="A99" s="33" t="s">
        <v>209</v>
      </c>
      <c r="B99" s="34">
        <v>14.8</v>
      </c>
      <c r="C99" s="3">
        <v>130270</v>
      </c>
      <c r="D99" s="13">
        <f t="shared" si="1"/>
        <v>19.622503575970502</v>
      </c>
      <c r="H99" s="22"/>
      <c r="I99" s="22"/>
      <c r="J99" s="22"/>
      <c r="K99" s="22"/>
      <c r="L99" s="22"/>
    </row>
    <row r="100" spans="1:12" ht="12.75" customHeight="1" x14ac:dyDescent="0.2">
      <c r="A100" s="4" t="s">
        <v>8</v>
      </c>
      <c r="D100" s="29">
        <f>AVERAGE(D91:D99)</f>
        <v>19.531296909858824</v>
      </c>
      <c r="E100" s="20" t="s">
        <v>210</v>
      </c>
      <c r="H100" s="22"/>
      <c r="I100" s="22"/>
      <c r="J100" s="22"/>
      <c r="K100" s="22"/>
      <c r="L100" s="22"/>
    </row>
    <row r="101" spans="1:12" ht="12.75" customHeight="1" x14ac:dyDescent="0.2">
      <c r="A101" s="28" t="s">
        <v>47</v>
      </c>
      <c r="D101" s="29">
        <f>STDEV(D91:D94)</f>
        <v>0.30952996926214815</v>
      </c>
      <c r="H101" s="22"/>
      <c r="I101" s="22"/>
      <c r="J101" s="22"/>
      <c r="K101" s="22"/>
      <c r="L101" s="22"/>
    </row>
    <row r="102" spans="1:12" ht="12.75" customHeight="1" x14ac:dyDescent="0.2">
      <c r="D102" s="7"/>
      <c r="H102" s="22"/>
      <c r="I102" s="22"/>
      <c r="J102" s="22"/>
      <c r="K102" s="22"/>
      <c r="L102" s="22"/>
    </row>
    <row r="103" spans="1:12" ht="12.75" customHeight="1" x14ac:dyDescent="0.2">
      <c r="D103" s="5" t="s">
        <v>48</v>
      </c>
      <c r="H103" s="22"/>
      <c r="I103" s="22"/>
      <c r="J103" s="22"/>
      <c r="K103" s="22"/>
      <c r="L103" s="22"/>
    </row>
    <row r="104" spans="1:12" ht="12.75" customHeight="1" x14ac:dyDescent="0.2">
      <c r="A104" s="4" t="s">
        <v>121</v>
      </c>
      <c r="B104" t="s">
        <v>18</v>
      </c>
      <c r="C104" s="3">
        <v>648</v>
      </c>
      <c r="D104" s="15">
        <f>C104*1.262/C109</f>
        <v>1.3629599999999999</v>
      </c>
      <c r="H104" s="22"/>
      <c r="I104" s="22"/>
      <c r="J104" s="22"/>
      <c r="K104" s="22"/>
      <c r="L104" s="22"/>
    </row>
    <row r="105" spans="1:12" ht="12.75" customHeight="1" x14ac:dyDescent="0.2">
      <c r="A105" s="4" t="s">
        <v>19</v>
      </c>
      <c r="B105" t="s">
        <v>20</v>
      </c>
      <c r="C105" s="2">
        <v>0.65</v>
      </c>
      <c r="D105" s="2"/>
      <c r="H105" s="22"/>
      <c r="I105" s="22"/>
      <c r="J105" s="22"/>
      <c r="K105" s="22"/>
      <c r="L105" s="22"/>
    </row>
    <row r="106" spans="1:12" ht="12.75" customHeight="1" x14ac:dyDescent="0.2">
      <c r="H106" s="22"/>
      <c r="I106" s="22"/>
      <c r="J106" s="22"/>
      <c r="K106" s="22"/>
      <c r="L106" s="22"/>
    </row>
    <row r="107" spans="1:12" ht="12.75" customHeight="1" x14ac:dyDescent="0.2">
      <c r="A107" s="4" t="s">
        <v>115</v>
      </c>
      <c r="C107" s="20" t="s">
        <v>214</v>
      </c>
      <c r="H107" s="22"/>
      <c r="I107" s="22"/>
      <c r="J107" s="22"/>
      <c r="K107" s="22"/>
      <c r="L107" s="22"/>
    </row>
    <row r="108" spans="1:12" ht="12.75" customHeight="1" x14ac:dyDescent="0.2">
      <c r="A108" s="4" t="s">
        <v>116</v>
      </c>
      <c r="C108" s="20" t="s">
        <v>188</v>
      </c>
      <c r="H108" s="22"/>
      <c r="I108" s="22"/>
      <c r="J108" s="22"/>
      <c r="K108" s="22"/>
      <c r="L108" s="22"/>
    </row>
    <row r="109" spans="1:12" ht="12.75" customHeight="1" x14ac:dyDescent="0.2">
      <c r="A109" s="4" t="s">
        <v>117</v>
      </c>
      <c r="C109" s="27">
        <v>600</v>
      </c>
      <c r="H109" s="22"/>
      <c r="I109" s="22"/>
      <c r="J109" s="22"/>
      <c r="K109" s="22"/>
      <c r="L109" s="22"/>
    </row>
    <row r="110" spans="1:12" ht="12.75" customHeight="1" x14ac:dyDescent="0.2">
      <c r="A110" s="4" t="s">
        <v>129</v>
      </c>
      <c r="C110" s="20" t="s">
        <v>211</v>
      </c>
      <c r="F110" s="20"/>
      <c r="H110" s="22"/>
      <c r="I110" s="22"/>
      <c r="J110" s="22"/>
      <c r="K110" s="22"/>
      <c r="L110" s="22"/>
    </row>
    <row r="111" spans="1:12" ht="12.75" customHeight="1" x14ac:dyDescent="0.2">
      <c r="A111" s="4" t="s">
        <v>118</v>
      </c>
      <c r="C111" s="20" t="s">
        <v>212</v>
      </c>
      <c r="F111" s="20"/>
      <c r="H111" s="22"/>
      <c r="I111" s="22"/>
      <c r="J111" s="22"/>
      <c r="K111" s="22"/>
      <c r="L111" s="22"/>
    </row>
    <row r="112" spans="1:12" ht="12.75" customHeight="1" x14ac:dyDescent="0.2">
      <c r="A112" s="4" t="s">
        <v>119</v>
      </c>
      <c r="C112" s="20" t="s">
        <v>212</v>
      </c>
      <c r="F112" s="20"/>
      <c r="H112" s="22"/>
      <c r="I112" s="22"/>
      <c r="J112" s="22"/>
      <c r="K112" s="22"/>
      <c r="L112" s="22"/>
    </row>
    <row r="113" spans="1:12" ht="12.75" customHeight="1" x14ac:dyDescent="0.2">
      <c r="A113" s="21"/>
      <c r="B113" s="22"/>
      <c r="C113" s="22"/>
      <c r="D113" s="22"/>
      <c r="E113" s="22"/>
      <c r="F113" s="22"/>
      <c r="G113" s="22"/>
      <c r="H113" s="22"/>
      <c r="I113" s="22"/>
      <c r="J113" s="22"/>
      <c r="K113" s="22"/>
      <c r="L113" s="22"/>
    </row>
    <row r="114" spans="1:12" ht="12.75" customHeight="1" x14ac:dyDescent="0.2">
      <c r="A114" s="21"/>
      <c r="B114" s="22"/>
      <c r="C114" s="22"/>
      <c r="D114" s="22"/>
      <c r="E114" s="22"/>
      <c r="F114" s="22"/>
      <c r="G114" s="22"/>
      <c r="H114" s="22"/>
      <c r="I114" s="22"/>
      <c r="J114" s="22"/>
      <c r="K114" s="22"/>
      <c r="L114" s="22"/>
    </row>
    <row r="115" spans="1:12" ht="12.75" customHeight="1" x14ac:dyDescent="0.2">
      <c r="A115" s="21"/>
      <c r="B115" s="22"/>
      <c r="C115" s="22"/>
      <c r="D115" s="22"/>
      <c r="E115" s="22"/>
      <c r="F115" s="22"/>
      <c r="G115" s="22"/>
      <c r="H115" s="22"/>
      <c r="I115" s="22"/>
      <c r="J115" s="22"/>
      <c r="K115" s="22"/>
      <c r="L115" s="22"/>
    </row>
    <row r="116" spans="1:12" ht="12.75" customHeight="1" x14ac:dyDescent="0.2">
      <c r="A116" s="21"/>
      <c r="B116" s="22"/>
      <c r="C116" s="22"/>
      <c r="D116" s="22"/>
      <c r="E116" s="22"/>
      <c r="F116" s="22"/>
      <c r="G116" s="22"/>
      <c r="H116" s="22"/>
      <c r="I116" s="22"/>
      <c r="J116" s="22"/>
      <c r="K116" s="22"/>
      <c r="L116" s="22"/>
    </row>
    <row r="117" spans="1:12" ht="12.75" customHeight="1" x14ac:dyDescent="0.2">
      <c r="A117" s="21"/>
      <c r="B117" s="22"/>
      <c r="C117" s="22"/>
      <c r="D117" s="22"/>
      <c r="E117" s="22"/>
      <c r="F117" s="22"/>
      <c r="G117" s="22"/>
      <c r="H117" s="22"/>
      <c r="I117" s="22"/>
      <c r="J117" s="22"/>
      <c r="K117" s="22"/>
      <c r="L117" s="22"/>
    </row>
    <row r="118" spans="1:12" ht="12.75" customHeight="1" x14ac:dyDescent="0.2">
      <c r="A118" s="21"/>
      <c r="B118" s="22"/>
      <c r="C118" s="22"/>
      <c r="D118" s="22"/>
      <c r="E118" s="22"/>
      <c r="F118" s="22"/>
      <c r="G118" s="22"/>
      <c r="H118" s="22"/>
      <c r="I118" s="22"/>
      <c r="J118" s="22"/>
      <c r="K118" s="22"/>
      <c r="L118" s="22"/>
    </row>
    <row r="119" spans="1:12" ht="12.75" customHeight="1" x14ac:dyDescent="0.2">
      <c r="A119" s="21"/>
      <c r="B119" s="22"/>
      <c r="C119" s="22"/>
      <c r="D119" s="22"/>
      <c r="E119" s="22"/>
      <c r="F119" s="22"/>
      <c r="G119" s="22"/>
      <c r="H119" s="22"/>
      <c r="I119" s="22"/>
      <c r="J119" s="22"/>
      <c r="K119" s="22"/>
      <c r="L119" s="22"/>
    </row>
    <row r="120" spans="1:12" ht="12.75" customHeight="1" x14ac:dyDescent="0.2">
      <c r="A120" s="21"/>
      <c r="B120" s="22"/>
      <c r="C120" s="22"/>
      <c r="D120" s="22"/>
      <c r="E120" s="22"/>
      <c r="F120" s="22"/>
      <c r="G120" s="22"/>
      <c r="H120" s="22"/>
      <c r="I120" s="22"/>
      <c r="J120" s="22"/>
      <c r="K120" s="22"/>
      <c r="L120" s="22"/>
    </row>
    <row r="121" spans="1:12" ht="12.75" customHeight="1" x14ac:dyDescent="0.2">
      <c r="A121" s="21"/>
      <c r="B121" s="22"/>
      <c r="C121" s="22"/>
      <c r="D121" s="22"/>
      <c r="E121" s="22"/>
      <c r="F121" s="22"/>
      <c r="G121" s="22"/>
      <c r="H121" s="22"/>
      <c r="I121" s="22"/>
      <c r="J121" s="22"/>
      <c r="K121" s="22"/>
      <c r="L121" s="22"/>
    </row>
    <row r="122" spans="1:12" ht="12.75" customHeight="1" x14ac:dyDescent="0.2">
      <c r="A122" s="21"/>
      <c r="B122" s="22"/>
      <c r="C122" s="22"/>
      <c r="D122" s="22"/>
      <c r="E122" s="22"/>
      <c r="F122" s="22"/>
      <c r="G122" s="22"/>
      <c r="H122" s="22"/>
      <c r="I122" s="22"/>
      <c r="J122" s="22"/>
      <c r="K122" s="22"/>
      <c r="L122" s="22"/>
    </row>
    <row r="123" spans="1:12" ht="12.75" customHeight="1" x14ac:dyDescent="0.2">
      <c r="A123" s="21"/>
      <c r="B123" s="22"/>
      <c r="C123" s="22"/>
      <c r="D123" s="22"/>
      <c r="E123" s="22"/>
      <c r="F123" s="22"/>
      <c r="G123" s="22"/>
      <c r="H123" s="22"/>
      <c r="I123" s="22"/>
      <c r="J123" s="22"/>
      <c r="K123" s="22"/>
      <c r="L123" s="22"/>
    </row>
    <row r="124" spans="1:12" ht="12.75" customHeight="1" x14ac:dyDescent="0.2">
      <c r="A124" s="21"/>
      <c r="B124" s="22"/>
      <c r="C124" s="22"/>
      <c r="D124" s="22"/>
      <c r="E124" s="22"/>
      <c r="F124" s="22"/>
      <c r="G124" s="22"/>
      <c r="H124" s="22"/>
      <c r="I124" s="22"/>
      <c r="J124" s="22"/>
      <c r="K124" s="22"/>
      <c r="L124" s="22"/>
    </row>
    <row r="125" spans="1:12" ht="12.75" customHeight="1" x14ac:dyDescent="0.2">
      <c r="A125" s="21"/>
      <c r="B125" s="22"/>
      <c r="C125" s="22"/>
      <c r="D125" s="22"/>
      <c r="E125" s="22"/>
      <c r="F125" s="22"/>
      <c r="G125" s="22"/>
      <c r="H125" s="22"/>
      <c r="I125" s="22"/>
      <c r="J125" s="22"/>
      <c r="K125" s="22"/>
      <c r="L125" s="22"/>
    </row>
    <row r="126" spans="1:12" ht="12.75" customHeight="1" x14ac:dyDescent="0.2">
      <c r="A126" s="21"/>
      <c r="B126" s="22"/>
      <c r="C126" s="22"/>
      <c r="D126" s="22"/>
      <c r="E126" s="22"/>
      <c r="F126" s="22"/>
      <c r="G126" s="22"/>
      <c r="H126" s="22"/>
      <c r="I126" s="22"/>
      <c r="J126" s="22"/>
      <c r="K126" s="22"/>
      <c r="L126" s="22"/>
    </row>
    <row r="127" spans="1:12" ht="12.75" customHeight="1" x14ac:dyDescent="0.2">
      <c r="A127" s="21"/>
      <c r="B127" s="22"/>
      <c r="C127" s="22"/>
      <c r="D127" s="22"/>
      <c r="E127" s="22"/>
      <c r="F127" s="22"/>
      <c r="G127" s="22"/>
      <c r="H127" s="22"/>
      <c r="I127" s="22"/>
      <c r="J127" s="22"/>
      <c r="K127" s="22"/>
      <c r="L127" s="22"/>
    </row>
    <row r="128" spans="1:12" ht="12.75" customHeight="1" x14ac:dyDescent="0.2">
      <c r="A128" s="21"/>
      <c r="B128" s="22"/>
      <c r="C128" s="22"/>
      <c r="D128" s="22"/>
      <c r="E128" s="22"/>
      <c r="F128" s="22"/>
      <c r="G128" s="22"/>
      <c r="H128" s="22"/>
      <c r="I128" s="22"/>
      <c r="J128" s="22"/>
      <c r="K128" s="22"/>
      <c r="L128" s="22"/>
    </row>
    <row r="129" spans="1:14" ht="12.75" customHeight="1" x14ac:dyDescent="0.2">
      <c r="A129" s="21"/>
      <c r="B129" s="22"/>
      <c r="C129" s="22"/>
      <c r="D129" s="22"/>
      <c r="E129" s="22"/>
      <c r="F129" s="22"/>
      <c r="G129" s="22"/>
      <c r="H129" s="22"/>
      <c r="I129" s="22"/>
      <c r="J129" s="22"/>
      <c r="K129" s="22"/>
      <c r="L129" s="22"/>
    </row>
    <row r="130" spans="1:14" ht="12.75" customHeight="1" x14ac:dyDescent="0.2">
      <c r="A130" s="21"/>
      <c r="B130" s="22"/>
      <c r="C130" s="22"/>
      <c r="D130" s="22"/>
      <c r="E130" s="22"/>
      <c r="F130" s="22"/>
      <c r="G130" s="22"/>
      <c r="H130" s="22"/>
      <c r="I130" s="22"/>
      <c r="J130" s="22"/>
      <c r="K130" s="22"/>
      <c r="L130" s="22"/>
    </row>
    <row r="131" spans="1:14" ht="12.75" customHeight="1" x14ac:dyDescent="0.2">
      <c r="A131" s="21"/>
      <c r="B131" s="22"/>
      <c r="C131" s="22"/>
      <c r="D131" s="22"/>
      <c r="E131" s="22"/>
      <c r="F131" s="22"/>
      <c r="G131" s="22"/>
      <c r="H131" s="22"/>
      <c r="I131" s="22"/>
      <c r="J131" s="22"/>
      <c r="K131" s="22"/>
      <c r="L131" s="22"/>
      <c r="N131"/>
    </row>
    <row r="132" spans="1:14" ht="12.75" customHeight="1" x14ac:dyDescent="0.2">
      <c r="A132" s="21"/>
      <c r="B132" s="22"/>
      <c r="C132" s="22"/>
      <c r="D132" s="22"/>
      <c r="E132" s="22"/>
      <c r="F132" s="22"/>
      <c r="G132" s="22"/>
      <c r="H132" s="22"/>
      <c r="I132" s="22"/>
      <c r="J132" s="22"/>
      <c r="K132" s="22"/>
      <c r="L132" s="22"/>
    </row>
    <row r="133" spans="1:14" ht="12.75" customHeight="1" x14ac:dyDescent="0.2">
      <c r="A133" s="21"/>
      <c r="B133" s="22"/>
      <c r="C133" s="22"/>
      <c r="D133" s="22"/>
      <c r="E133" s="22"/>
      <c r="F133" s="22"/>
      <c r="G133" s="22"/>
      <c r="H133" s="22"/>
      <c r="I133" s="22"/>
      <c r="J133" s="22"/>
      <c r="K133" s="22"/>
      <c r="L133" s="22"/>
    </row>
    <row r="134" spans="1:14" ht="12.75" customHeight="1" x14ac:dyDescent="0.2">
      <c r="A134" s="21"/>
      <c r="B134" s="22"/>
      <c r="C134" s="22"/>
      <c r="D134" s="22"/>
      <c r="E134" s="22"/>
      <c r="F134" s="22"/>
      <c r="G134" s="22"/>
      <c r="H134" s="22"/>
      <c r="I134" s="22"/>
      <c r="J134" s="22"/>
      <c r="K134" s="22"/>
      <c r="L134" s="22"/>
    </row>
    <row r="135" spans="1:14" ht="12.75" customHeight="1" x14ac:dyDescent="0.2">
      <c r="A135" s="21"/>
      <c r="B135" s="22"/>
      <c r="C135" s="22"/>
      <c r="D135" s="22"/>
      <c r="E135" s="22"/>
      <c r="F135" s="22"/>
      <c r="G135" s="22"/>
      <c r="H135" s="22"/>
      <c r="I135" s="22"/>
      <c r="J135" s="22"/>
      <c r="K135" s="22"/>
      <c r="L135" s="22"/>
    </row>
    <row r="136" spans="1:14" ht="12.75" customHeight="1" x14ac:dyDescent="0.2">
      <c r="A136" s="21"/>
      <c r="B136" s="22"/>
      <c r="C136" s="22"/>
      <c r="D136" s="22"/>
      <c r="E136" s="22"/>
      <c r="F136" s="22"/>
      <c r="G136" s="22"/>
      <c r="H136" s="22"/>
      <c r="I136" s="22"/>
      <c r="J136" s="22"/>
      <c r="K136" s="22"/>
      <c r="L136" s="22"/>
    </row>
    <row r="137" spans="1:14" ht="12.75" customHeight="1" x14ac:dyDescent="0.2">
      <c r="A137" s="21"/>
      <c r="B137" s="22"/>
      <c r="C137" s="22"/>
      <c r="D137" s="22"/>
      <c r="E137" s="22"/>
      <c r="F137" s="22"/>
      <c r="G137" s="22"/>
      <c r="H137" s="22"/>
      <c r="I137" s="22"/>
      <c r="J137" s="22"/>
      <c r="K137" s="22"/>
      <c r="L137" s="22"/>
    </row>
    <row r="138" spans="1:14" ht="12.75" customHeight="1" x14ac:dyDescent="0.2">
      <c r="A138" s="21"/>
      <c r="B138" s="22"/>
      <c r="C138" s="22"/>
      <c r="D138" s="22"/>
      <c r="E138" s="22"/>
      <c r="F138" s="22"/>
      <c r="G138" s="22"/>
      <c r="H138" s="22"/>
      <c r="I138" s="22"/>
      <c r="J138" s="22"/>
      <c r="K138" s="22"/>
      <c r="L138" s="22"/>
    </row>
    <row r="139" spans="1:14" ht="12.75" customHeight="1" x14ac:dyDescent="0.2">
      <c r="A139" s="21"/>
      <c r="B139" s="22"/>
      <c r="C139" s="22"/>
      <c r="D139" s="22"/>
      <c r="E139" s="22"/>
      <c r="F139" s="22"/>
      <c r="G139" s="22"/>
      <c r="H139" s="22"/>
      <c r="I139" s="22"/>
      <c r="J139" s="22"/>
      <c r="K139" s="22"/>
      <c r="L139" s="22"/>
    </row>
    <row r="140" spans="1:14" ht="12.75" customHeight="1" x14ac:dyDescent="0.2">
      <c r="A140" s="21"/>
      <c r="B140" s="22"/>
      <c r="C140" s="22"/>
      <c r="D140" s="22"/>
      <c r="E140" s="22"/>
      <c r="F140" s="22"/>
      <c r="G140" s="22"/>
      <c r="H140" s="22"/>
      <c r="I140" s="22"/>
      <c r="J140" s="22"/>
      <c r="K140" s="22"/>
      <c r="L140" s="22"/>
    </row>
    <row r="141" spans="1:14" ht="12.75" customHeight="1" x14ac:dyDescent="0.2">
      <c r="A141" s="21"/>
      <c r="B141" s="22"/>
      <c r="C141" s="22"/>
      <c r="D141" s="22"/>
      <c r="E141" s="22"/>
      <c r="F141" s="22"/>
      <c r="G141" s="22"/>
      <c r="H141" s="22"/>
      <c r="I141" s="22"/>
      <c r="J141" s="22"/>
      <c r="K141" s="22"/>
      <c r="L141" s="22"/>
    </row>
    <row r="142" spans="1:14" ht="12.75" customHeight="1" x14ac:dyDescent="0.2">
      <c r="A142" s="21"/>
      <c r="B142" s="22"/>
      <c r="C142" s="22"/>
      <c r="D142" s="22"/>
      <c r="E142" s="22"/>
      <c r="F142" s="22"/>
      <c r="G142" s="22"/>
      <c r="H142" s="22"/>
      <c r="I142" s="22"/>
      <c r="J142" s="22"/>
      <c r="K142" s="22"/>
      <c r="L142" s="22"/>
    </row>
    <row r="143" spans="1:14" ht="12.75" customHeight="1" x14ac:dyDescent="0.2">
      <c r="A143" s="21"/>
      <c r="B143" s="22"/>
      <c r="C143" s="22"/>
      <c r="D143" s="22"/>
      <c r="E143" s="22"/>
      <c r="F143" s="22"/>
      <c r="G143" s="22"/>
      <c r="H143" s="22"/>
      <c r="I143" s="22"/>
      <c r="J143" s="22"/>
      <c r="K143" s="22"/>
      <c r="L143" s="22"/>
    </row>
    <row r="144" spans="1:14" ht="12.75" customHeight="1" x14ac:dyDescent="0.2">
      <c r="A144" s="21"/>
      <c r="B144" s="22"/>
      <c r="C144" s="22"/>
      <c r="D144" s="22"/>
      <c r="E144" s="22"/>
      <c r="F144" s="22"/>
      <c r="G144" s="22"/>
      <c r="H144" s="22"/>
      <c r="I144" s="22"/>
      <c r="J144" s="22"/>
      <c r="K144" s="22"/>
      <c r="L144" s="22"/>
    </row>
    <row r="145" spans="1:12" ht="12.75" customHeight="1" x14ac:dyDescent="0.2">
      <c r="A145" s="21"/>
      <c r="B145" s="22"/>
      <c r="C145" s="22"/>
      <c r="D145" s="22"/>
      <c r="E145" s="22"/>
      <c r="F145" s="22"/>
      <c r="G145" s="22"/>
      <c r="H145" s="22"/>
      <c r="I145" s="22"/>
      <c r="J145" s="22"/>
      <c r="K145" s="22"/>
      <c r="L145" s="22"/>
    </row>
    <row r="146" spans="1:12" ht="12.75" customHeight="1" x14ac:dyDescent="0.2">
      <c r="A146" s="21"/>
      <c r="B146" s="22"/>
      <c r="C146" s="22"/>
      <c r="D146" s="22"/>
      <c r="E146" s="22"/>
      <c r="F146" s="22"/>
      <c r="G146" s="22"/>
      <c r="H146" s="22"/>
      <c r="I146" s="22"/>
      <c r="J146" s="22"/>
      <c r="K146" s="22"/>
      <c r="L146" s="22"/>
    </row>
    <row r="147" spans="1:12" ht="12.75" customHeight="1" x14ac:dyDescent="0.2">
      <c r="A147" s="21"/>
      <c r="B147" s="22"/>
      <c r="C147" s="22"/>
      <c r="D147" s="22"/>
      <c r="E147" s="22"/>
      <c r="F147" s="22"/>
      <c r="G147" s="22"/>
      <c r="H147" s="22"/>
      <c r="I147" s="22"/>
      <c r="J147" s="22"/>
      <c r="K147" s="22"/>
      <c r="L147" s="22"/>
    </row>
    <row r="148" spans="1:12" ht="12.75" customHeight="1" x14ac:dyDescent="0.2">
      <c r="A148" s="21"/>
      <c r="B148" s="22"/>
      <c r="C148" s="22"/>
      <c r="D148" s="22"/>
      <c r="E148" s="22"/>
      <c r="F148" s="22"/>
      <c r="G148" s="22"/>
      <c r="H148" s="22"/>
      <c r="I148" s="22"/>
      <c r="J148" s="22"/>
      <c r="K148" s="22"/>
      <c r="L148" s="22"/>
    </row>
    <row r="149" spans="1:12" ht="12.75" customHeight="1" x14ac:dyDescent="0.2">
      <c r="A149" s="21"/>
      <c r="B149" s="22"/>
      <c r="C149" s="22"/>
      <c r="D149" s="22"/>
      <c r="E149" s="22"/>
      <c r="F149" s="22"/>
      <c r="G149" s="22"/>
      <c r="H149" s="22"/>
      <c r="I149" s="22"/>
      <c r="J149" s="22"/>
      <c r="K149" s="22"/>
      <c r="L149" s="22"/>
    </row>
    <row r="150" spans="1:12" ht="12.75" customHeight="1" x14ac:dyDescent="0.2">
      <c r="A150" s="21"/>
      <c r="B150" s="22"/>
      <c r="C150" s="22"/>
      <c r="D150" s="22"/>
      <c r="E150" s="22"/>
      <c r="F150" s="22"/>
      <c r="G150" s="22"/>
      <c r="H150" s="22"/>
      <c r="I150" s="22"/>
      <c r="J150" s="22"/>
      <c r="K150" s="22"/>
      <c r="L150" s="22"/>
    </row>
    <row r="151" spans="1:12" ht="12.75" customHeight="1" x14ac:dyDescent="0.2">
      <c r="A151" s="21"/>
      <c r="B151" s="22"/>
      <c r="C151" s="22"/>
      <c r="D151" s="22"/>
      <c r="E151" s="22"/>
      <c r="F151" s="22"/>
      <c r="G151" s="22"/>
      <c r="H151" s="22"/>
      <c r="I151" s="22"/>
      <c r="J151" s="22"/>
      <c r="K151" s="22"/>
      <c r="L151" s="22"/>
    </row>
    <row r="152" spans="1:12" ht="12.75" customHeight="1" x14ac:dyDescent="0.2">
      <c r="A152" s="21"/>
      <c r="B152" s="22"/>
      <c r="C152" s="22"/>
      <c r="D152" s="22"/>
      <c r="E152" s="22"/>
      <c r="F152" s="22"/>
      <c r="G152" s="22"/>
      <c r="H152" s="22"/>
      <c r="I152" s="22"/>
      <c r="J152" s="22"/>
      <c r="K152" s="22"/>
      <c r="L152" s="22"/>
    </row>
    <row r="153" spans="1:12" ht="12.75" customHeight="1" x14ac:dyDescent="0.2">
      <c r="A153" s="21"/>
      <c r="B153" s="22"/>
      <c r="C153" s="22"/>
      <c r="D153" s="22"/>
      <c r="E153" s="22"/>
      <c r="F153" s="22"/>
      <c r="G153" s="22"/>
      <c r="H153" s="22"/>
      <c r="I153" s="22"/>
      <c r="J153" s="22"/>
      <c r="K153" s="22"/>
      <c r="L153" s="22"/>
    </row>
    <row r="154" spans="1:12" ht="15.75" customHeight="1" x14ac:dyDescent="0.2">
      <c r="A154" s="21"/>
      <c r="B154" s="22"/>
      <c r="C154" s="22"/>
      <c r="D154" s="22"/>
      <c r="E154" s="22"/>
      <c r="F154" s="22"/>
      <c r="G154" s="22"/>
      <c r="H154" s="22"/>
      <c r="I154" s="22"/>
      <c r="J154" s="22"/>
      <c r="K154" s="22"/>
      <c r="L154" s="22"/>
    </row>
    <row r="155" spans="1:12" ht="12.75" customHeight="1" x14ac:dyDescent="0.2">
      <c r="A155" s="21"/>
      <c r="B155" s="22"/>
      <c r="C155" s="22"/>
      <c r="D155" s="22"/>
      <c r="E155" s="22"/>
      <c r="F155" s="22"/>
      <c r="G155" s="22"/>
      <c r="H155" s="22"/>
      <c r="I155" s="22"/>
      <c r="J155" s="22"/>
      <c r="K155" s="22"/>
      <c r="L155" s="22"/>
    </row>
    <row r="156" spans="1:12" ht="12.75" customHeight="1" x14ac:dyDescent="0.2">
      <c r="A156" s="21"/>
      <c r="B156" s="22"/>
      <c r="C156" s="22"/>
      <c r="D156" s="22"/>
      <c r="E156" s="22"/>
      <c r="F156" s="22"/>
      <c r="G156" s="22"/>
      <c r="H156" s="22"/>
      <c r="I156" s="22"/>
      <c r="J156" s="22"/>
      <c r="K156" s="22"/>
      <c r="L156" s="22"/>
    </row>
    <row r="157" spans="1:12" ht="12.75" customHeight="1" x14ac:dyDescent="0.2">
      <c r="A157" s="21"/>
      <c r="B157" s="22"/>
      <c r="C157" s="22"/>
      <c r="D157" s="22"/>
      <c r="E157" s="22"/>
      <c r="F157" s="22"/>
      <c r="G157" s="22"/>
      <c r="H157" s="22"/>
      <c r="I157" s="22"/>
      <c r="J157" s="22"/>
      <c r="K157" s="22"/>
      <c r="L157" s="22"/>
    </row>
    <row r="158" spans="1:12" ht="12.75" customHeight="1" x14ac:dyDescent="0.2">
      <c r="A158" s="21"/>
      <c r="B158" s="22"/>
      <c r="C158" s="22"/>
      <c r="D158" s="22"/>
      <c r="E158" s="22"/>
      <c r="F158" s="22"/>
      <c r="G158" s="22"/>
      <c r="H158" s="22"/>
      <c r="I158" s="22"/>
      <c r="J158" s="22"/>
      <c r="K158" s="22"/>
      <c r="L158" s="22"/>
    </row>
    <row r="159" spans="1:12" ht="12.75" customHeight="1" x14ac:dyDescent="0.2">
      <c r="A159" s="21"/>
      <c r="B159" s="22"/>
      <c r="C159" s="22"/>
      <c r="D159" s="22"/>
      <c r="E159" s="22"/>
      <c r="F159" s="22"/>
      <c r="G159" s="22"/>
      <c r="H159" s="22"/>
      <c r="I159" s="22"/>
      <c r="J159" s="22"/>
      <c r="K159" s="22"/>
      <c r="L159" s="22"/>
    </row>
    <row r="160" spans="1:12" ht="12.75" customHeight="1" x14ac:dyDescent="0.2">
      <c r="A160" s="21"/>
      <c r="B160" s="22"/>
      <c r="C160" s="22"/>
      <c r="D160" s="22"/>
      <c r="E160" s="22"/>
      <c r="F160" s="22"/>
      <c r="G160" s="22"/>
      <c r="H160" s="22"/>
      <c r="I160" s="22"/>
      <c r="J160" s="22"/>
      <c r="K160" s="22"/>
      <c r="L160" s="22"/>
    </row>
    <row r="161" spans="1:12" ht="12.75" customHeight="1" x14ac:dyDescent="0.2">
      <c r="A161" s="21"/>
      <c r="B161" s="22"/>
      <c r="C161" s="22"/>
      <c r="D161" s="22"/>
      <c r="E161" s="22"/>
      <c r="F161" s="22"/>
      <c r="G161" s="22"/>
      <c r="H161" s="22"/>
      <c r="I161" s="22"/>
      <c r="J161" s="22"/>
      <c r="K161" s="22"/>
      <c r="L161" s="22"/>
    </row>
    <row r="162" spans="1:12" ht="12.75" customHeight="1" x14ac:dyDescent="0.2">
      <c r="A162" s="21"/>
      <c r="B162" s="22"/>
      <c r="C162" s="22"/>
      <c r="D162" s="22"/>
      <c r="E162" s="22"/>
      <c r="F162" s="22"/>
      <c r="G162" s="22"/>
      <c r="H162" s="22"/>
      <c r="I162" s="22"/>
      <c r="J162" s="22"/>
      <c r="K162" s="22"/>
      <c r="L162" s="22"/>
    </row>
    <row r="163" spans="1:12" ht="12.75" customHeight="1" x14ac:dyDescent="0.2">
      <c r="A163" s="21"/>
      <c r="B163" s="22"/>
      <c r="C163" s="22"/>
      <c r="D163" s="22"/>
      <c r="E163" s="22"/>
      <c r="F163" s="22"/>
      <c r="G163" s="22"/>
      <c r="H163" s="22"/>
      <c r="I163" s="22"/>
      <c r="J163" s="22"/>
      <c r="K163" s="22"/>
      <c r="L163" s="22"/>
    </row>
    <row r="164" spans="1:12" ht="12.75" customHeight="1" x14ac:dyDescent="0.2">
      <c r="A164" s="21"/>
      <c r="B164" s="22"/>
      <c r="C164" s="22"/>
      <c r="D164" s="22"/>
      <c r="E164" s="22"/>
      <c r="F164" s="22"/>
      <c r="G164" s="22"/>
      <c r="H164" s="22"/>
      <c r="I164" s="22"/>
      <c r="J164" s="22"/>
      <c r="K164" s="22"/>
      <c r="L164" s="22"/>
    </row>
    <row r="165" spans="1:12" ht="12.75" customHeight="1" x14ac:dyDescent="0.2">
      <c r="A165" s="21"/>
      <c r="B165" s="22"/>
      <c r="C165" s="22"/>
      <c r="D165" s="22"/>
      <c r="E165" s="22"/>
      <c r="F165" s="22"/>
      <c r="G165" s="22"/>
      <c r="H165" s="22"/>
      <c r="I165" s="22"/>
      <c r="J165" s="22"/>
      <c r="K165" s="22"/>
      <c r="L165" s="22"/>
    </row>
    <row r="166" spans="1:12" ht="15" customHeight="1" x14ac:dyDescent="0.2">
      <c r="A166" s="21"/>
      <c r="B166" s="22"/>
      <c r="C166" s="22"/>
      <c r="D166" s="22"/>
      <c r="E166" s="22"/>
      <c r="F166" s="22"/>
      <c r="G166" s="22"/>
      <c r="H166" s="22"/>
      <c r="I166" s="22"/>
      <c r="J166" s="22"/>
      <c r="K166" s="22"/>
      <c r="L166" s="22"/>
    </row>
    <row r="167" spans="1:12" ht="12.75" customHeight="1" x14ac:dyDescent="0.2">
      <c r="A167" s="21"/>
      <c r="B167" s="22"/>
      <c r="C167" s="22"/>
      <c r="D167" s="22"/>
      <c r="E167" s="22"/>
      <c r="F167" s="22"/>
      <c r="G167" s="22"/>
      <c r="H167" s="22"/>
      <c r="I167" s="22"/>
      <c r="J167" s="22"/>
      <c r="K167" s="22"/>
      <c r="L167" s="22"/>
    </row>
    <row r="168" spans="1:12" ht="12.75" customHeight="1" x14ac:dyDescent="0.2"/>
    <row r="169" spans="1:12" ht="12.75" customHeight="1" x14ac:dyDescent="0.2">
      <c r="A169" s="40" t="s">
        <v>184</v>
      </c>
      <c r="B169" s="40"/>
      <c r="C169" s="40"/>
      <c r="D169" s="40"/>
      <c r="E169" s="40"/>
      <c r="F169" s="40"/>
      <c r="G169" s="40"/>
      <c r="H169" s="40"/>
      <c r="I169" s="40"/>
      <c r="J169" s="40"/>
      <c r="K169" s="40"/>
      <c r="L169" s="40"/>
    </row>
    <row r="170" spans="1:12" ht="12.75" customHeight="1" x14ac:dyDescent="0.2">
      <c r="A170" s="4"/>
      <c r="B170" s="4"/>
      <c r="C170" s="36" t="s">
        <v>36</v>
      </c>
      <c r="D170" s="36"/>
      <c r="H170" s="22"/>
      <c r="I170" s="22"/>
      <c r="J170" s="22"/>
      <c r="K170" s="22"/>
      <c r="L170" s="22"/>
    </row>
    <row r="171" spans="1:12" ht="12.75" customHeight="1" x14ac:dyDescent="0.2">
      <c r="A171" s="4" t="s">
        <v>0</v>
      </c>
      <c r="B171" s="5" t="s">
        <v>2</v>
      </c>
      <c r="C171" s="5" t="s">
        <v>35</v>
      </c>
      <c r="D171" s="5" t="s">
        <v>16</v>
      </c>
      <c r="H171" s="22"/>
      <c r="I171" s="22"/>
      <c r="J171" s="22"/>
      <c r="K171" s="22"/>
      <c r="L171" s="22"/>
    </row>
    <row r="172" spans="1:12" ht="12.75" customHeight="1" x14ac:dyDescent="0.2">
      <c r="A172" s="33" t="s">
        <v>189</v>
      </c>
      <c r="B172" s="2">
        <v>13.58</v>
      </c>
      <c r="C172" s="3">
        <v>359069</v>
      </c>
      <c r="D172" s="13">
        <f>LN(C172/($C$186/POWER($C$187,2)))/LN(2.512)+B172</f>
        <v>19.483361942616281</v>
      </c>
      <c r="E172" s="20" t="s">
        <v>179</v>
      </c>
      <c r="H172" s="22"/>
      <c r="I172" s="22"/>
      <c r="J172" s="22"/>
      <c r="K172" s="22"/>
      <c r="L172" s="22"/>
    </row>
    <row r="173" spans="1:12" ht="12.75" customHeight="1" x14ac:dyDescent="0.2">
      <c r="A173" s="33" t="s">
        <v>190</v>
      </c>
      <c r="B173" s="34">
        <v>15.16</v>
      </c>
      <c r="C173" s="3">
        <v>187064</v>
      </c>
      <c r="D173" s="13">
        <f t="shared" ref="D173:D181" si="2">LN(C173/($C$186/POWER($C$187,2)))/LN(2.512)+B173</f>
        <v>20.355427454597987</v>
      </c>
      <c r="H173" s="22"/>
      <c r="I173" s="22"/>
      <c r="J173" s="22"/>
      <c r="K173" s="22"/>
      <c r="L173" s="22"/>
    </row>
    <row r="174" spans="1:12" ht="12.75" customHeight="1" x14ac:dyDescent="0.2">
      <c r="A174" s="33" t="s">
        <v>191</v>
      </c>
      <c r="B174" s="34">
        <v>14.82</v>
      </c>
      <c r="C174" s="3">
        <v>109467</v>
      </c>
      <c r="D174" s="13">
        <f t="shared" si="2"/>
        <v>19.433688509627135</v>
      </c>
      <c r="H174" s="22"/>
      <c r="I174" s="22"/>
      <c r="J174" s="22"/>
      <c r="K174" s="22"/>
      <c r="L174" s="22"/>
    </row>
    <row r="175" spans="1:12" ht="12.75" customHeight="1" x14ac:dyDescent="0.2">
      <c r="A175" s="33" t="s">
        <v>192</v>
      </c>
      <c r="B175" s="34">
        <v>14.43</v>
      </c>
      <c r="C175" s="3">
        <v>273266</v>
      </c>
      <c r="D175" s="13">
        <f t="shared" si="2"/>
        <v>20.036895714318579</v>
      </c>
      <c r="H175" s="22"/>
      <c r="I175" s="22"/>
      <c r="J175" s="22"/>
      <c r="K175" s="22"/>
      <c r="L175" s="22"/>
    </row>
    <row r="176" spans="1:12" ht="12.75" customHeight="1" x14ac:dyDescent="0.2">
      <c r="A176" s="33" t="s">
        <v>193</v>
      </c>
      <c r="B176" s="34">
        <v>14.91</v>
      </c>
      <c r="C176" s="3">
        <v>83293</v>
      </c>
      <c r="D176" s="13">
        <f t="shared" si="2"/>
        <v>19.227016293465752</v>
      </c>
      <c r="H176" s="22"/>
      <c r="I176" s="22"/>
      <c r="J176" s="22"/>
      <c r="K176" s="22"/>
      <c r="L176" s="22"/>
    </row>
    <row r="177" spans="1:12" ht="12.75" customHeight="1" x14ac:dyDescent="0.2">
      <c r="A177" s="33" t="s">
        <v>194</v>
      </c>
      <c r="B177" s="34">
        <v>13.67</v>
      </c>
      <c r="C177" s="3">
        <v>316754</v>
      </c>
      <c r="D177" s="13">
        <f t="shared" si="2"/>
        <v>19.437229114317564</v>
      </c>
      <c r="H177" s="22"/>
      <c r="I177" s="22"/>
      <c r="J177" s="22"/>
      <c r="K177" s="22"/>
      <c r="L177" s="22"/>
    </row>
    <row r="178" spans="1:12" ht="12.75" customHeight="1" x14ac:dyDescent="0.2">
      <c r="A178" s="33" t="s">
        <v>195</v>
      </c>
      <c r="B178" s="34">
        <v>13.89</v>
      </c>
      <c r="C178" s="3">
        <v>259358</v>
      </c>
      <c r="D178" s="13">
        <f t="shared" si="2"/>
        <v>19.440183620119861</v>
      </c>
      <c r="H178" s="22"/>
      <c r="I178" s="22"/>
      <c r="J178" s="22"/>
      <c r="K178" s="22"/>
      <c r="L178" s="22"/>
    </row>
    <row r="179" spans="1:12" ht="12.75" customHeight="1" x14ac:dyDescent="0.2">
      <c r="A179" s="33" t="s">
        <v>196</v>
      </c>
      <c r="B179" s="34">
        <v>15</v>
      </c>
      <c r="C179" s="3">
        <v>104658</v>
      </c>
      <c r="D179" s="13">
        <f t="shared" si="2"/>
        <v>19.564913941340571</v>
      </c>
      <c r="H179" s="22"/>
      <c r="I179" s="22"/>
      <c r="J179" s="22"/>
      <c r="K179" s="22"/>
      <c r="L179" s="22"/>
    </row>
    <row r="180" spans="1:12" ht="12.75" customHeight="1" x14ac:dyDescent="0.2">
      <c r="A180" s="33" t="s">
        <v>197</v>
      </c>
      <c r="B180" s="34">
        <v>15.03</v>
      </c>
      <c r="C180" s="3">
        <v>82424</v>
      </c>
      <c r="D180" s="13">
        <f t="shared" si="2"/>
        <v>19.335629808099334</v>
      </c>
      <c r="H180" s="22"/>
      <c r="I180" s="22"/>
      <c r="J180" s="22"/>
      <c r="K180" s="22"/>
      <c r="L180" s="22"/>
    </row>
    <row r="181" spans="1:12" ht="12.75" customHeight="1" x14ac:dyDescent="0.2">
      <c r="A181" s="33" t="s">
        <v>198</v>
      </c>
      <c r="B181" s="34">
        <v>13.76</v>
      </c>
      <c r="C181" s="3">
        <v>294059</v>
      </c>
      <c r="D181" s="13">
        <f t="shared" si="2"/>
        <v>19.446513996685113</v>
      </c>
      <c r="H181" s="22"/>
      <c r="I181" s="22"/>
      <c r="J181" s="22"/>
      <c r="K181" s="22"/>
      <c r="L181" s="22"/>
    </row>
    <row r="182" spans="1:12" ht="12.75" customHeight="1" x14ac:dyDescent="0.2">
      <c r="A182" s="4" t="s">
        <v>8</v>
      </c>
      <c r="D182" s="29">
        <f>AVERAGE(D173:D181)</f>
        <v>19.586388716952431</v>
      </c>
      <c r="E182" s="20" t="s">
        <v>187</v>
      </c>
      <c r="H182" s="22"/>
      <c r="I182" s="22"/>
      <c r="J182" s="22"/>
      <c r="K182" s="22"/>
      <c r="L182" s="22"/>
    </row>
    <row r="183" spans="1:12" ht="12.75" customHeight="1" x14ac:dyDescent="0.2">
      <c r="A183" s="28" t="s">
        <v>47</v>
      </c>
      <c r="D183" s="29">
        <f>STDEV(D173:D176)</f>
        <v>0.52335885663781068</v>
      </c>
      <c r="H183" s="22"/>
      <c r="I183" s="22"/>
      <c r="J183" s="22"/>
      <c r="K183" s="22"/>
      <c r="L183" s="22"/>
    </row>
    <row r="184" spans="1:12" ht="12.75" customHeight="1" x14ac:dyDescent="0.2">
      <c r="D184" s="19"/>
      <c r="H184" s="22"/>
      <c r="I184" s="22"/>
      <c r="J184" s="22"/>
      <c r="K184" s="22"/>
      <c r="L184" s="22"/>
    </row>
    <row r="185" spans="1:12" ht="12.75" customHeight="1" x14ac:dyDescent="0.2">
      <c r="D185" s="5" t="s">
        <v>48</v>
      </c>
      <c r="H185" s="22"/>
      <c r="I185" s="22"/>
      <c r="J185" s="22"/>
      <c r="K185" s="22"/>
      <c r="L185" s="22"/>
    </row>
    <row r="186" spans="1:12" ht="12.75" customHeight="1" x14ac:dyDescent="0.2">
      <c r="A186" s="4" t="s">
        <v>121</v>
      </c>
      <c r="B186" t="s">
        <v>18</v>
      </c>
      <c r="C186" s="3">
        <v>660</v>
      </c>
      <c r="D186" s="15">
        <f>C186*1.262/C191</f>
        <v>1.3881999999999999</v>
      </c>
      <c r="H186" s="22"/>
      <c r="I186" s="22"/>
      <c r="J186" s="22"/>
      <c r="K186" s="22"/>
      <c r="L186" s="22"/>
    </row>
    <row r="187" spans="1:12" ht="12.75" customHeight="1" x14ac:dyDescent="0.2">
      <c r="A187" s="4" t="s">
        <v>19</v>
      </c>
      <c r="B187" t="s">
        <v>20</v>
      </c>
      <c r="C187" s="2">
        <v>0.65</v>
      </c>
      <c r="D187" s="2"/>
      <c r="H187" s="22"/>
      <c r="I187" s="22"/>
      <c r="J187" s="22"/>
      <c r="K187" s="22"/>
      <c r="L187" s="22"/>
    </row>
    <row r="188" spans="1:12" ht="12.75" customHeight="1" x14ac:dyDescent="0.2">
      <c r="H188" s="22"/>
      <c r="I188" s="22"/>
      <c r="J188" s="22"/>
      <c r="K188" s="22"/>
      <c r="L188" s="22"/>
    </row>
    <row r="189" spans="1:12" ht="12.75" customHeight="1" x14ac:dyDescent="0.2">
      <c r="A189" s="4" t="s">
        <v>115</v>
      </c>
      <c r="C189" s="20" t="s">
        <v>215</v>
      </c>
      <c r="H189" s="22"/>
      <c r="I189" s="22"/>
      <c r="J189" s="22"/>
      <c r="K189" s="22"/>
      <c r="L189" s="22"/>
    </row>
    <row r="190" spans="1:12" ht="12.75" customHeight="1" x14ac:dyDescent="0.2">
      <c r="A190" s="4" t="s">
        <v>116</v>
      </c>
      <c r="C190" s="20" t="s">
        <v>188</v>
      </c>
      <c r="H190" s="22"/>
      <c r="I190" s="22"/>
      <c r="J190" s="22"/>
      <c r="K190" s="22"/>
      <c r="L190" s="22"/>
    </row>
    <row r="191" spans="1:12" ht="12.75" customHeight="1" x14ac:dyDescent="0.2">
      <c r="A191" s="4" t="s">
        <v>117</v>
      </c>
      <c r="C191" s="27">
        <v>600</v>
      </c>
      <c r="H191" s="22"/>
      <c r="I191" s="22"/>
      <c r="J191" s="22"/>
      <c r="K191" s="22"/>
      <c r="L191" s="22"/>
    </row>
    <row r="192" spans="1:12" ht="12.75" customHeight="1" x14ac:dyDescent="0.2">
      <c r="A192" s="4" t="s">
        <v>129</v>
      </c>
      <c r="C192" s="20" t="s">
        <v>183</v>
      </c>
      <c r="F192" s="20"/>
      <c r="H192" s="22"/>
      <c r="I192" s="22"/>
      <c r="J192" s="22"/>
      <c r="K192" s="22"/>
      <c r="L192" s="22"/>
    </row>
    <row r="193" spans="1:12" ht="12.75" customHeight="1" x14ac:dyDescent="0.2">
      <c r="A193" s="4" t="s">
        <v>118</v>
      </c>
      <c r="C193" s="20" t="s">
        <v>186</v>
      </c>
      <c r="F193" s="20"/>
      <c r="H193" s="22"/>
      <c r="I193" s="22"/>
      <c r="J193" s="22"/>
      <c r="K193" s="22"/>
      <c r="L193" s="22"/>
    </row>
    <row r="194" spans="1:12" ht="12.75" customHeight="1" x14ac:dyDescent="0.2">
      <c r="A194" s="4" t="s">
        <v>119</v>
      </c>
      <c r="C194" s="20" t="s">
        <v>185</v>
      </c>
      <c r="F194" s="20"/>
      <c r="H194" s="22"/>
      <c r="I194" s="22"/>
      <c r="J194" s="22"/>
      <c r="K194" s="22"/>
      <c r="L194" s="22"/>
    </row>
    <row r="195" spans="1:12" ht="12.75" customHeight="1" x14ac:dyDescent="0.2">
      <c r="A195" s="21"/>
      <c r="B195" s="22"/>
      <c r="C195" s="22"/>
      <c r="D195" s="22"/>
      <c r="E195" s="22"/>
      <c r="F195" s="22"/>
      <c r="G195" s="22"/>
      <c r="H195" s="22"/>
      <c r="I195" s="22"/>
      <c r="J195" s="22"/>
      <c r="K195" s="22"/>
      <c r="L195" s="22"/>
    </row>
    <row r="196" spans="1:12" ht="12.75" customHeight="1" x14ac:dyDescent="0.2">
      <c r="A196" s="21"/>
      <c r="B196" s="22"/>
      <c r="C196" s="22"/>
      <c r="D196" s="22"/>
      <c r="E196" s="22"/>
      <c r="F196" s="22"/>
      <c r="G196" s="22"/>
      <c r="H196" s="22"/>
      <c r="I196" s="22"/>
      <c r="J196" s="22"/>
      <c r="K196" s="22"/>
      <c r="L196" s="22"/>
    </row>
    <row r="197" spans="1:12" ht="12.75" customHeight="1" x14ac:dyDescent="0.2">
      <c r="A197" s="21"/>
      <c r="B197" s="22"/>
      <c r="C197" s="22"/>
      <c r="D197" s="22"/>
      <c r="E197" s="22"/>
      <c r="F197" s="22"/>
      <c r="G197" s="22"/>
      <c r="H197" s="22"/>
      <c r="I197" s="22"/>
      <c r="J197" s="22"/>
      <c r="K197" s="22"/>
      <c r="L197" s="22"/>
    </row>
    <row r="198" spans="1:12" ht="12.75" customHeight="1" x14ac:dyDescent="0.2">
      <c r="A198" s="21"/>
      <c r="B198" s="22"/>
      <c r="C198" s="22"/>
      <c r="D198" s="22"/>
      <c r="E198" s="22"/>
      <c r="F198" s="22"/>
      <c r="G198" s="22"/>
      <c r="H198" s="22"/>
      <c r="I198" s="22"/>
      <c r="J198" s="22"/>
      <c r="K198" s="22"/>
      <c r="L198" s="22"/>
    </row>
    <row r="199" spans="1:12" ht="12.75" customHeight="1" x14ac:dyDescent="0.2">
      <c r="A199" s="21"/>
      <c r="B199" s="22"/>
      <c r="C199" s="22"/>
      <c r="D199" s="22"/>
      <c r="E199" s="22"/>
      <c r="F199" s="22"/>
      <c r="G199" s="22"/>
      <c r="H199" s="22"/>
      <c r="I199" s="22"/>
      <c r="J199" s="22"/>
      <c r="K199" s="22"/>
      <c r="L199" s="22"/>
    </row>
    <row r="200" spans="1:12" ht="12.75" customHeight="1" x14ac:dyDescent="0.2">
      <c r="A200" s="21"/>
      <c r="B200" s="22"/>
      <c r="C200" s="22"/>
      <c r="D200" s="22"/>
      <c r="E200" s="22"/>
      <c r="F200" s="22"/>
      <c r="G200" s="22"/>
      <c r="H200" s="22"/>
      <c r="I200" s="22"/>
      <c r="J200" s="22"/>
      <c r="K200" s="22"/>
      <c r="L200" s="22"/>
    </row>
    <row r="201" spans="1:12" ht="12.75" customHeight="1" x14ac:dyDescent="0.2">
      <c r="A201" s="21"/>
      <c r="B201" s="22"/>
      <c r="C201" s="22"/>
      <c r="D201" s="22"/>
      <c r="E201" s="22"/>
      <c r="F201" s="22"/>
      <c r="G201" s="22"/>
      <c r="H201" s="22"/>
      <c r="I201" s="22"/>
      <c r="J201" s="22"/>
      <c r="K201" s="22"/>
      <c r="L201" s="22"/>
    </row>
    <row r="202" spans="1:12" ht="12.75" customHeight="1" x14ac:dyDescent="0.2">
      <c r="A202" s="21"/>
      <c r="B202" s="22"/>
      <c r="C202" s="22"/>
      <c r="D202" s="22"/>
      <c r="E202" s="22"/>
      <c r="F202" s="22"/>
      <c r="G202" s="22"/>
      <c r="H202" s="22"/>
      <c r="I202" s="22"/>
      <c r="J202" s="22"/>
      <c r="K202" s="22"/>
      <c r="L202" s="22"/>
    </row>
    <row r="203" spans="1:12" ht="12.75" customHeight="1" x14ac:dyDescent="0.2">
      <c r="A203" s="21"/>
      <c r="B203" s="22"/>
      <c r="C203" s="22"/>
      <c r="D203" s="22"/>
      <c r="E203" s="22"/>
      <c r="F203" s="22"/>
      <c r="G203" s="22"/>
      <c r="H203" s="22"/>
      <c r="I203" s="22"/>
      <c r="J203" s="22"/>
      <c r="K203" s="22"/>
      <c r="L203" s="22"/>
    </row>
    <row r="204" spans="1:12" ht="12.75" customHeight="1" x14ac:dyDescent="0.2">
      <c r="A204" s="21"/>
      <c r="B204" s="22"/>
      <c r="C204" s="22"/>
      <c r="D204" s="22"/>
      <c r="E204" s="22"/>
      <c r="F204" s="22"/>
      <c r="G204" s="22"/>
      <c r="H204" s="22"/>
      <c r="I204" s="22"/>
      <c r="J204" s="22"/>
      <c r="K204" s="22"/>
      <c r="L204" s="22"/>
    </row>
    <row r="205" spans="1:12" ht="12.75" customHeight="1" x14ac:dyDescent="0.2">
      <c r="A205" s="21"/>
      <c r="B205" s="22"/>
      <c r="C205" s="22"/>
      <c r="D205" s="22"/>
      <c r="E205" s="22"/>
      <c r="F205" s="22"/>
      <c r="G205" s="22"/>
      <c r="H205" s="22"/>
      <c r="I205" s="22"/>
      <c r="J205" s="22"/>
      <c r="K205" s="22"/>
      <c r="L205" s="22"/>
    </row>
    <row r="206" spans="1:12" ht="12.75" customHeight="1" x14ac:dyDescent="0.2">
      <c r="A206" s="21"/>
      <c r="B206" s="22"/>
      <c r="C206" s="22"/>
      <c r="D206" s="22"/>
      <c r="E206" s="22"/>
      <c r="F206" s="22"/>
      <c r="G206" s="22"/>
      <c r="H206" s="22"/>
      <c r="I206" s="22"/>
      <c r="J206" s="22"/>
      <c r="K206" s="22"/>
      <c r="L206" s="22"/>
    </row>
    <row r="207" spans="1:12" ht="15.75" customHeight="1" x14ac:dyDescent="0.2">
      <c r="A207" s="21"/>
      <c r="B207" s="22"/>
      <c r="C207" s="22"/>
      <c r="D207" s="22"/>
      <c r="E207" s="22"/>
      <c r="F207" s="22"/>
      <c r="G207" s="22"/>
      <c r="H207" s="22"/>
      <c r="I207" s="22"/>
      <c r="J207" s="22"/>
      <c r="K207" s="22"/>
      <c r="L207" s="22"/>
    </row>
    <row r="208" spans="1:12" ht="12.75" customHeight="1" x14ac:dyDescent="0.2">
      <c r="A208" s="21"/>
      <c r="B208" s="22"/>
      <c r="C208" s="22"/>
      <c r="D208" s="22"/>
      <c r="E208" s="22"/>
      <c r="F208" s="22"/>
      <c r="G208" s="22"/>
      <c r="H208" s="22"/>
      <c r="I208" s="22"/>
      <c r="J208" s="22"/>
      <c r="K208" s="22"/>
      <c r="L208" s="22"/>
    </row>
    <row r="209" spans="1:12" ht="12.75" customHeight="1" x14ac:dyDescent="0.2">
      <c r="A209" s="21"/>
      <c r="B209" s="22"/>
      <c r="C209" s="22"/>
      <c r="D209" s="22"/>
      <c r="E209" s="22"/>
      <c r="F209" s="22"/>
      <c r="G209" s="22"/>
      <c r="H209" s="22"/>
      <c r="I209" s="22"/>
      <c r="J209" s="22"/>
      <c r="K209" s="22"/>
      <c r="L209" s="22"/>
    </row>
    <row r="210" spans="1:12" ht="12.75" customHeight="1" x14ac:dyDescent="0.2">
      <c r="A210" s="21"/>
      <c r="B210" s="22"/>
      <c r="C210" s="22"/>
      <c r="D210" s="22"/>
      <c r="E210" s="22"/>
      <c r="F210" s="22"/>
      <c r="G210" s="22"/>
      <c r="H210" s="22"/>
      <c r="I210" s="22"/>
      <c r="J210" s="22"/>
      <c r="K210" s="22"/>
      <c r="L210" s="22"/>
    </row>
    <row r="211" spans="1:12" ht="12.75" customHeight="1" x14ac:dyDescent="0.2">
      <c r="A211" s="21"/>
      <c r="B211" s="22"/>
      <c r="C211" s="22"/>
      <c r="D211" s="22"/>
      <c r="E211" s="22"/>
      <c r="F211" s="22"/>
      <c r="G211" s="22"/>
      <c r="H211" s="22"/>
      <c r="I211" s="22"/>
      <c r="J211" s="22"/>
      <c r="K211" s="22"/>
      <c r="L211" s="22"/>
    </row>
    <row r="212" spans="1:12" ht="12.75" customHeight="1" x14ac:dyDescent="0.2">
      <c r="A212" s="21"/>
      <c r="B212" s="22"/>
      <c r="C212" s="22"/>
      <c r="D212" s="22"/>
      <c r="E212" s="22"/>
      <c r="F212" s="22"/>
      <c r="G212" s="22"/>
      <c r="H212" s="22"/>
      <c r="I212" s="22"/>
      <c r="J212" s="22"/>
      <c r="K212" s="22"/>
      <c r="L212" s="22"/>
    </row>
    <row r="213" spans="1:12" ht="12.75" customHeight="1" x14ac:dyDescent="0.2">
      <c r="A213" s="21"/>
      <c r="B213" s="22"/>
      <c r="C213" s="22"/>
      <c r="D213" s="22"/>
      <c r="E213" s="22"/>
      <c r="F213" s="22"/>
      <c r="G213" s="22"/>
      <c r="H213" s="22"/>
      <c r="I213" s="22"/>
      <c r="J213" s="22"/>
      <c r="K213" s="22"/>
      <c r="L213" s="22"/>
    </row>
    <row r="214" spans="1:12" ht="12.75" customHeight="1" x14ac:dyDescent="0.2">
      <c r="A214" s="21"/>
      <c r="B214" s="22"/>
      <c r="C214" s="22"/>
      <c r="D214" s="22"/>
      <c r="E214" s="22"/>
      <c r="F214" s="22"/>
      <c r="G214" s="22"/>
      <c r="H214" s="22"/>
      <c r="I214" s="22"/>
      <c r="J214" s="22"/>
      <c r="K214" s="22"/>
      <c r="L214" s="22"/>
    </row>
    <row r="215" spans="1:12" ht="12.75" customHeight="1" x14ac:dyDescent="0.2">
      <c r="A215" s="21"/>
      <c r="B215" s="22"/>
      <c r="C215" s="22"/>
      <c r="D215" s="22"/>
      <c r="E215" s="22"/>
      <c r="F215" s="22"/>
      <c r="G215" s="22"/>
      <c r="H215" s="22"/>
      <c r="I215" s="22"/>
      <c r="J215" s="22"/>
      <c r="K215" s="22"/>
      <c r="L215" s="22"/>
    </row>
    <row r="216" spans="1:12" ht="12.75" customHeight="1" x14ac:dyDescent="0.2">
      <c r="A216" s="21"/>
      <c r="B216" s="22"/>
      <c r="C216" s="22"/>
      <c r="D216" s="22"/>
      <c r="E216" s="22"/>
      <c r="F216" s="22"/>
      <c r="G216" s="22"/>
      <c r="H216" s="22"/>
      <c r="I216" s="22"/>
      <c r="J216" s="22"/>
      <c r="K216" s="22"/>
      <c r="L216" s="22"/>
    </row>
    <row r="217" spans="1:12" ht="12.75" customHeight="1" x14ac:dyDescent="0.2">
      <c r="A217" s="21"/>
      <c r="B217" s="22"/>
      <c r="C217" s="22"/>
      <c r="D217" s="22"/>
      <c r="E217" s="22"/>
      <c r="F217" s="22"/>
      <c r="G217" s="22"/>
      <c r="H217" s="22"/>
      <c r="I217" s="22"/>
      <c r="J217" s="22"/>
      <c r="K217" s="22"/>
      <c r="L217" s="22"/>
    </row>
    <row r="218" spans="1:12" ht="12.75" customHeight="1" x14ac:dyDescent="0.2">
      <c r="A218" s="21"/>
      <c r="B218" s="22"/>
      <c r="C218" s="22"/>
      <c r="D218" s="22"/>
      <c r="E218" s="22"/>
      <c r="F218" s="22"/>
      <c r="G218" s="22"/>
      <c r="H218" s="22"/>
      <c r="I218" s="22"/>
      <c r="J218" s="22"/>
      <c r="K218" s="22"/>
      <c r="L218" s="22"/>
    </row>
    <row r="219" spans="1:12" ht="12.75" customHeight="1" x14ac:dyDescent="0.2">
      <c r="A219" s="21"/>
      <c r="B219" s="22"/>
      <c r="C219" s="22"/>
      <c r="D219" s="22"/>
      <c r="E219" s="22"/>
      <c r="F219" s="22"/>
      <c r="G219" s="22"/>
      <c r="H219" s="22"/>
      <c r="I219" s="22"/>
      <c r="J219" s="22"/>
      <c r="K219" s="22"/>
      <c r="L219" s="22"/>
    </row>
    <row r="220" spans="1:12" ht="12.75" customHeight="1" x14ac:dyDescent="0.2">
      <c r="A220" s="21"/>
      <c r="B220" s="22"/>
      <c r="C220" s="22"/>
      <c r="D220" s="22"/>
      <c r="E220" s="22"/>
      <c r="F220" s="22"/>
      <c r="G220" s="22"/>
      <c r="H220" s="22"/>
      <c r="I220" s="22"/>
      <c r="J220" s="22"/>
      <c r="K220" s="22"/>
      <c r="L220" s="22"/>
    </row>
    <row r="221" spans="1:12" ht="12.75" customHeight="1" x14ac:dyDescent="0.2">
      <c r="A221" s="21"/>
      <c r="B221" s="22"/>
      <c r="C221" s="22"/>
      <c r="D221" s="22"/>
      <c r="E221" s="22"/>
      <c r="F221" s="22"/>
      <c r="G221" s="22"/>
      <c r="H221" s="22"/>
      <c r="I221" s="22"/>
      <c r="J221" s="22"/>
      <c r="K221" s="22"/>
      <c r="L221" s="22"/>
    </row>
    <row r="222" spans="1:12" ht="12.75" customHeight="1" x14ac:dyDescent="0.2">
      <c r="A222" s="21"/>
      <c r="B222" s="22"/>
      <c r="C222" s="22"/>
      <c r="D222" s="22"/>
      <c r="E222" s="22"/>
      <c r="F222" s="22"/>
      <c r="G222" s="22"/>
      <c r="H222" s="22"/>
      <c r="I222" s="22"/>
      <c r="J222" s="22"/>
      <c r="K222" s="22"/>
      <c r="L222" s="22"/>
    </row>
    <row r="223" spans="1:12" ht="12.75" customHeight="1" x14ac:dyDescent="0.2">
      <c r="A223" s="21"/>
      <c r="B223" s="22"/>
      <c r="C223" s="22"/>
      <c r="D223" s="22"/>
      <c r="E223" s="22"/>
      <c r="F223" s="22"/>
      <c r="G223" s="22"/>
      <c r="H223" s="22"/>
      <c r="I223" s="22"/>
      <c r="J223" s="22"/>
      <c r="K223" s="22"/>
      <c r="L223" s="22"/>
    </row>
    <row r="224" spans="1:12" ht="12.75" customHeight="1" x14ac:dyDescent="0.2">
      <c r="A224" s="21"/>
      <c r="B224" s="22"/>
      <c r="C224" s="22"/>
      <c r="D224" s="22"/>
      <c r="E224" s="22"/>
      <c r="F224" s="22"/>
      <c r="G224" s="22"/>
      <c r="H224" s="22"/>
      <c r="I224" s="22"/>
      <c r="J224" s="22"/>
      <c r="K224" s="22"/>
      <c r="L224" s="22"/>
    </row>
    <row r="225" spans="1:12" ht="12.75" customHeight="1" x14ac:dyDescent="0.2">
      <c r="A225" s="21"/>
      <c r="B225" s="22"/>
      <c r="C225" s="22"/>
      <c r="D225" s="22"/>
      <c r="E225" s="22"/>
      <c r="F225" s="22"/>
      <c r="G225" s="22"/>
      <c r="H225" s="22"/>
      <c r="I225" s="22"/>
      <c r="J225" s="22"/>
      <c r="K225" s="22"/>
      <c r="L225" s="22"/>
    </row>
    <row r="226" spans="1:12" ht="12.75" customHeight="1" x14ac:dyDescent="0.2">
      <c r="A226" s="21"/>
      <c r="B226" s="22"/>
      <c r="C226" s="22"/>
      <c r="D226" s="22"/>
      <c r="E226" s="22"/>
      <c r="F226" s="22"/>
      <c r="G226" s="22"/>
      <c r="H226" s="22"/>
      <c r="I226" s="22"/>
      <c r="J226" s="22"/>
      <c r="K226" s="22"/>
      <c r="L226" s="22"/>
    </row>
    <row r="227" spans="1:12" ht="12.75" customHeight="1" x14ac:dyDescent="0.2">
      <c r="A227" s="21"/>
      <c r="B227" s="22"/>
      <c r="C227" s="22"/>
      <c r="D227" s="22"/>
      <c r="E227" s="22"/>
      <c r="F227" s="22"/>
      <c r="G227" s="22"/>
      <c r="H227" s="22"/>
      <c r="I227" s="22"/>
      <c r="J227" s="22"/>
      <c r="K227" s="22"/>
      <c r="L227" s="22"/>
    </row>
    <row r="228" spans="1:12" ht="12.75" customHeight="1" x14ac:dyDescent="0.2">
      <c r="A228" s="21"/>
      <c r="B228" s="22"/>
      <c r="C228" s="22"/>
      <c r="D228" s="22"/>
      <c r="E228" s="22"/>
      <c r="F228" s="22"/>
      <c r="G228" s="22"/>
      <c r="H228" s="22"/>
      <c r="I228" s="22"/>
      <c r="J228" s="22"/>
      <c r="K228" s="22"/>
      <c r="L228" s="22"/>
    </row>
    <row r="229" spans="1:12" ht="12.75" customHeight="1" x14ac:dyDescent="0.2">
      <c r="A229" s="21"/>
      <c r="B229" s="22"/>
      <c r="C229" s="22"/>
      <c r="D229" s="22"/>
      <c r="E229" s="22"/>
      <c r="F229" s="22"/>
      <c r="G229" s="22"/>
      <c r="H229" s="22"/>
      <c r="I229" s="22"/>
      <c r="J229" s="22"/>
      <c r="K229" s="22"/>
      <c r="L229" s="22"/>
    </row>
    <row r="230" spans="1:12" ht="12.75" customHeight="1" x14ac:dyDescent="0.2">
      <c r="A230" s="21"/>
      <c r="B230" s="22"/>
      <c r="C230" s="22"/>
      <c r="D230" s="22"/>
      <c r="E230" s="22"/>
      <c r="F230" s="22"/>
      <c r="G230" s="22"/>
      <c r="H230" s="22"/>
      <c r="I230" s="22"/>
      <c r="J230" s="22"/>
      <c r="K230" s="22"/>
      <c r="L230" s="22"/>
    </row>
    <row r="231" spans="1:12" ht="12.75" customHeight="1" x14ac:dyDescent="0.2">
      <c r="A231" s="21"/>
      <c r="B231" s="22"/>
      <c r="C231" s="22"/>
      <c r="D231" s="22"/>
      <c r="E231" s="22"/>
      <c r="F231" s="22"/>
      <c r="G231" s="22"/>
      <c r="H231" s="22"/>
      <c r="I231" s="22"/>
      <c r="J231" s="22"/>
      <c r="K231" s="22"/>
      <c r="L231" s="22"/>
    </row>
    <row r="232" spans="1:12" ht="12.75" customHeight="1" x14ac:dyDescent="0.2">
      <c r="A232" s="21"/>
      <c r="B232" s="22"/>
      <c r="C232" s="22"/>
      <c r="D232" s="22"/>
      <c r="E232" s="22"/>
      <c r="F232" s="22"/>
      <c r="G232" s="22"/>
      <c r="H232" s="22"/>
      <c r="I232" s="22"/>
      <c r="J232" s="22"/>
      <c r="K232" s="22"/>
      <c r="L232" s="22"/>
    </row>
    <row r="233" spans="1:12" ht="12.75" customHeight="1" x14ac:dyDescent="0.2">
      <c r="A233" s="21"/>
      <c r="B233" s="22"/>
      <c r="C233" s="22"/>
      <c r="D233" s="22"/>
      <c r="E233" s="22"/>
      <c r="F233" s="22"/>
      <c r="G233" s="22"/>
      <c r="H233" s="22"/>
      <c r="I233" s="22"/>
      <c r="J233" s="22"/>
      <c r="K233" s="22"/>
      <c r="L233" s="22"/>
    </row>
    <row r="234" spans="1:12" ht="12.75" customHeight="1" x14ac:dyDescent="0.2">
      <c r="A234" s="21"/>
      <c r="B234" s="22"/>
      <c r="C234" s="22"/>
      <c r="D234" s="22"/>
      <c r="E234" s="22"/>
      <c r="F234" s="22"/>
      <c r="G234" s="22"/>
      <c r="H234" s="22"/>
      <c r="I234" s="22"/>
      <c r="J234" s="22"/>
      <c r="K234" s="22"/>
      <c r="L234" s="22"/>
    </row>
    <row r="235" spans="1:12" ht="12.75" customHeight="1" x14ac:dyDescent="0.2">
      <c r="A235" s="21"/>
      <c r="B235" s="22"/>
      <c r="C235" s="22"/>
      <c r="D235" s="22"/>
      <c r="E235" s="22"/>
      <c r="F235" s="22"/>
      <c r="G235" s="22"/>
      <c r="H235" s="22"/>
      <c r="I235" s="22"/>
      <c r="J235" s="22"/>
      <c r="K235" s="22"/>
      <c r="L235" s="22"/>
    </row>
    <row r="236" spans="1:12" ht="12.75" customHeight="1" x14ac:dyDescent="0.2">
      <c r="A236" s="21"/>
      <c r="B236" s="22"/>
      <c r="C236" s="22"/>
      <c r="D236" s="22"/>
      <c r="E236" s="22"/>
      <c r="F236" s="22"/>
      <c r="G236" s="22"/>
      <c r="H236" s="22"/>
      <c r="I236" s="22"/>
      <c r="J236" s="22"/>
      <c r="K236" s="22"/>
      <c r="L236" s="22"/>
    </row>
    <row r="237" spans="1:12" ht="12.75" customHeight="1" x14ac:dyDescent="0.2">
      <c r="A237" s="21"/>
      <c r="B237" s="22"/>
      <c r="C237" s="22"/>
      <c r="D237" s="22"/>
      <c r="E237" s="22"/>
      <c r="F237" s="22"/>
      <c r="G237" s="22"/>
      <c r="H237" s="22"/>
      <c r="I237" s="22"/>
      <c r="J237" s="22"/>
      <c r="K237" s="22"/>
      <c r="L237" s="22"/>
    </row>
    <row r="238" spans="1:12" ht="12.75" customHeight="1" x14ac:dyDescent="0.2">
      <c r="A238" s="21"/>
      <c r="B238" s="22"/>
      <c r="C238" s="22"/>
      <c r="D238" s="22"/>
      <c r="E238" s="22"/>
      <c r="F238" s="22"/>
      <c r="G238" s="22"/>
      <c r="H238" s="22"/>
      <c r="I238" s="22"/>
      <c r="J238" s="22"/>
      <c r="K238" s="22"/>
      <c r="L238" s="22"/>
    </row>
    <row r="239" spans="1:12" ht="12.75" customHeight="1" x14ac:dyDescent="0.2">
      <c r="A239" s="21"/>
      <c r="B239" s="22"/>
      <c r="C239" s="22"/>
      <c r="D239" s="22"/>
      <c r="E239" s="22"/>
      <c r="F239" s="22"/>
      <c r="G239" s="22"/>
      <c r="H239" s="22"/>
      <c r="I239" s="22"/>
      <c r="J239" s="22"/>
      <c r="K239" s="22"/>
      <c r="L239" s="22"/>
    </row>
    <row r="240" spans="1:12" ht="12.75" customHeight="1" x14ac:dyDescent="0.2">
      <c r="A240" s="21"/>
      <c r="B240" s="22"/>
      <c r="C240" s="22"/>
      <c r="D240" s="22"/>
      <c r="E240" s="22"/>
      <c r="F240" s="22"/>
      <c r="G240" s="22"/>
      <c r="H240" s="22"/>
      <c r="I240" s="22"/>
      <c r="J240" s="22"/>
      <c r="K240" s="22"/>
      <c r="L240" s="22"/>
    </row>
    <row r="241" spans="1:18" ht="12.75" customHeight="1" x14ac:dyDescent="0.2">
      <c r="A241" s="21"/>
      <c r="B241" s="22"/>
      <c r="C241" s="22"/>
      <c r="D241" s="22"/>
      <c r="E241" s="22"/>
      <c r="F241" s="22"/>
      <c r="G241" s="22"/>
      <c r="H241" s="22"/>
      <c r="I241" s="22"/>
      <c r="J241" s="22"/>
      <c r="K241" s="22"/>
      <c r="L241" s="22"/>
    </row>
    <row r="242" spans="1:18" ht="15" customHeight="1" x14ac:dyDescent="0.2">
      <c r="A242" s="21"/>
      <c r="B242" s="22"/>
      <c r="C242" s="22"/>
      <c r="D242" s="22"/>
      <c r="E242" s="22"/>
      <c r="F242" s="22"/>
      <c r="G242" s="22"/>
      <c r="H242" s="22"/>
      <c r="I242" s="22"/>
      <c r="J242" s="22"/>
      <c r="K242" s="22"/>
      <c r="L242" s="22"/>
    </row>
    <row r="243" spans="1:18" ht="12.75" customHeight="1" x14ac:dyDescent="0.2">
      <c r="A243" s="21"/>
      <c r="B243" s="22"/>
      <c r="C243" s="22"/>
      <c r="D243" s="22"/>
      <c r="E243" s="22"/>
      <c r="F243" s="22"/>
      <c r="G243" s="22"/>
      <c r="H243" s="22"/>
      <c r="I243" s="22"/>
      <c r="J243" s="22"/>
      <c r="K243" s="22"/>
      <c r="L243" s="22"/>
    </row>
    <row r="244" spans="1:18" ht="12.75" customHeight="1" x14ac:dyDescent="0.2">
      <c r="A244" s="21"/>
      <c r="B244" s="22"/>
      <c r="C244" s="22"/>
      <c r="D244" s="22"/>
      <c r="E244" s="22"/>
      <c r="F244" s="22"/>
      <c r="G244" s="22"/>
      <c r="H244" s="22"/>
      <c r="I244" s="22"/>
      <c r="J244" s="22"/>
      <c r="K244" s="22"/>
      <c r="L244" s="22"/>
    </row>
    <row r="245" spans="1:18" ht="12.75" customHeight="1" x14ac:dyDescent="0.2">
      <c r="A245" s="21"/>
      <c r="B245" s="22"/>
      <c r="C245" s="22"/>
      <c r="D245" s="22"/>
      <c r="E245" s="22"/>
      <c r="F245" s="22"/>
      <c r="G245" s="22"/>
      <c r="H245" s="22"/>
      <c r="I245" s="22"/>
      <c r="J245" s="22"/>
      <c r="K245" s="22"/>
      <c r="L245" s="22"/>
    </row>
    <row r="246" spans="1:18" ht="12.75" customHeight="1" x14ac:dyDescent="0.2">
      <c r="A246" s="21"/>
      <c r="B246" s="22"/>
      <c r="C246" s="22"/>
      <c r="D246" s="22"/>
      <c r="E246" s="22"/>
      <c r="F246" s="22"/>
      <c r="G246" s="22"/>
      <c r="H246" s="22"/>
      <c r="I246" s="22"/>
      <c r="J246" s="22"/>
      <c r="K246" s="22"/>
      <c r="L246" s="22"/>
      <c r="R246" s="30"/>
    </row>
    <row r="247" spans="1:18" ht="12.75" customHeight="1" x14ac:dyDescent="0.2">
      <c r="A247" s="21"/>
      <c r="B247" s="22"/>
      <c r="C247" s="22"/>
      <c r="D247" s="22"/>
      <c r="E247" s="22"/>
      <c r="F247" s="22"/>
      <c r="G247" s="22"/>
      <c r="H247" s="22"/>
      <c r="I247" s="22"/>
      <c r="J247" s="22"/>
      <c r="K247" s="22"/>
      <c r="L247" s="22"/>
    </row>
    <row r="248" spans="1:18" ht="12.75" customHeight="1" x14ac:dyDescent="0.2">
      <c r="A248" s="21"/>
      <c r="B248" s="22"/>
      <c r="C248" s="22"/>
      <c r="D248" s="22"/>
      <c r="E248" s="22"/>
      <c r="F248" s="22"/>
      <c r="G248" s="22"/>
      <c r="H248" s="22"/>
      <c r="I248" s="22"/>
      <c r="J248" s="22"/>
      <c r="K248" s="22"/>
      <c r="L248" s="22"/>
    </row>
    <row r="249" spans="1:18" ht="12.75" customHeight="1" x14ac:dyDescent="0.2">
      <c r="A249" s="21"/>
      <c r="B249" s="22"/>
      <c r="C249" s="22"/>
      <c r="D249" s="22"/>
      <c r="E249" s="22"/>
      <c r="F249" s="22"/>
      <c r="G249" s="22"/>
      <c r="H249" s="22"/>
      <c r="I249" s="22"/>
      <c r="J249" s="22"/>
      <c r="K249" s="22"/>
      <c r="L249" s="22"/>
      <c r="O249"/>
    </row>
    <row r="250" spans="1:18" ht="12.75" customHeight="1" x14ac:dyDescent="0.2">
      <c r="A250" s="21"/>
      <c r="B250" s="22"/>
      <c r="C250" s="22"/>
      <c r="D250" s="22"/>
      <c r="E250" s="22"/>
      <c r="F250" s="22"/>
      <c r="G250" s="22"/>
      <c r="H250" s="22"/>
      <c r="I250" s="22"/>
      <c r="J250" s="22"/>
      <c r="K250" s="22"/>
      <c r="L250" s="22"/>
    </row>
    <row r="251" spans="1:18" ht="12.75" customHeight="1" x14ac:dyDescent="0.2">
      <c r="A251" s="40" t="s">
        <v>166</v>
      </c>
      <c r="B251" s="40"/>
      <c r="C251" s="40"/>
      <c r="D251" s="40"/>
      <c r="E251" s="40"/>
      <c r="F251" s="40"/>
      <c r="G251" s="40"/>
      <c r="H251" s="40"/>
      <c r="I251" s="40"/>
      <c r="J251" s="40"/>
      <c r="K251" s="40"/>
      <c r="L251" s="40"/>
    </row>
    <row r="252" spans="1:18" ht="12.75" customHeight="1" x14ac:dyDescent="0.2">
      <c r="A252" s="4"/>
      <c r="B252" s="4"/>
      <c r="C252" s="36" t="s">
        <v>36</v>
      </c>
      <c r="D252" s="36"/>
    </row>
    <row r="253" spans="1:18" ht="12.75" customHeight="1" x14ac:dyDescent="0.2">
      <c r="A253" s="4" t="s">
        <v>0</v>
      </c>
      <c r="B253" s="5" t="s">
        <v>2</v>
      </c>
      <c r="C253" s="5" t="s">
        <v>35</v>
      </c>
      <c r="D253" s="5" t="s">
        <v>16</v>
      </c>
    </row>
    <row r="254" spans="1:18" ht="12.75" customHeight="1" x14ac:dyDescent="0.2">
      <c r="A254" s="1" t="s">
        <v>176</v>
      </c>
      <c r="B254" s="16">
        <v>15.08</v>
      </c>
      <c r="C254" s="3">
        <v>139002</v>
      </c>
      <c r="D254" s="13">
        <f>LN(C254/($C$268/POWER($C$269,2)))/LN(2.512)+B254</f>
        <v>20.12367406371024</v>
      </c>
    </row>
    <row r="255" spans="1:18" ht="12.75" customHeight="1" x14ac:dyDescent="0.2">
      <c r="A255" s="1" t="s">
        <v>168</v>
      </c>
      <c r="B255" s="15">
        <v>14.51</v>
      </c>
      <c r="C255" s="3">
        <v>227930</v>
      </c>
      <c r="D255" s="13">
        <f t="shared" ref="D255:D263" si="3">LN(C255/($C$268/POWER($C$269,2)))/LN(2.512)+B255</f>
        <v>20.0905988109599</v>
      </c>
    </row>
    <row r="256" spans="1:18" ht="12.75" customHeight="1" x14ac:dyDescent="0.2">
      <c r="A256" s="1" t="s">
        <v>169</v>
      </c>
      <c r="B256" s="15">
        <v>14.83</v>
      </c>
      <c r="C256" s="3">
        <v>164763</v>
      </c>
      <c r="D256" s="13">
        <f t="shared" si="3"/>
        <v>20.058261607557345</v>
      </c>
    </row>
    <row r="257" spans="1:5" ht="12.75" customHeight="1" x14ac:dyDescent="0.2">
      <c r="A257" s="1" t="s">
        <v>170</v>
      </c>
      <c r="B257" s="15">
        <v>14.88</v>
      </c>
      <c r="C257" s="3">
        <v>151000</v>
      </c>
      <c r="D257" s="13">
        <f t="shared" si="3"/>
        <v>20.013559397055705</v>
      </c>
    </row>
    <row r="258" spans="1:5" ht="12.75" customHeight="1" x14ac:dyDescent="0.2">
      <c r="A258" s="1" t="s">
        <v>171</v>
      </c>
      <c r="B258" s="15">
        <v>14</v>
      </c>
      <c r="C258" s="3">
        <v>395402</v>
      </c>
      <c r="D258" s="13">
        <f t="shared" si="3"/>
        <v>20.178662881402644</v>
      </c>
    </row>
    <row r="259" spans="1:5" ht="12.75" customHeight="1" x14ac:dyDescent="0.2">
      <c r="A259" s="33" t="s">
        <v>177</v>
      </c>
      <c r="B259" s="15">
        <v>14.23</v>
      </c>
      <c r="C259" s="3">
        <v>295598</v>
      </c>
      <c r="D259" s="13">
        <f t="shared" si="3"/>
        <v>20.092834958689533</v>
      </c>
    </row>
    <row r="260" spans="1:5" ht="12.75" customHeight="1" x14ac:dyDescent="0.2">
      <c r="A260" s="33" t="s">
        <v>178</v>
      </c>
      <c r="B260" s="15">
        <v>14.9</v>
      </c>
      <c r="C260" s="3">
        <v>159946</v>
      </c>
      <c r="D260" s="13">
        <f t="shared" si="3"/>
        <v>20.096047420252482</v>
      </c>
    </row>
    <row r="261" spans="1:5" ht="12.75" customHeight="1" x14ac:dyDescent="0.2">
      <c r="A261" s="1" t="s">
        <v>172</v>
      </c>
      <c r="B261" s="15">
        <v>16.68</v>
      </c>
      <c r="C261" s="3">
        <v>32501</v>
      </c>
      <c r="D261" s="13">
        <f t="shared" si="3"/>
        <v>20.14594069752842</v>
      </c>
    </row>
    <row r="262" spans="1:5" ht="12.75" customHeight="1" x14ac:dyDescent="0.2">
      <c r="A262" s="1" t="s">
        <v>173</v>
      </c>
      <c r="B262" s="15">
        <v>15.47</v>
      </c>
      <c r="C262" s="3">
        <v>102969</v>
      </c>
      <c r="D262" s="13">
        <f t="shared" si="3"/>
        <v>20.187903669994931</v>
      </c>
    </row>
    <row r="263" spans="1:5" ht="12.75" customHeight="1" x14ac:dyDescent="0.2">
      <c r="A263" s="1" t="s">
        <v>174</v>
      </c>
      <c r="B263" s="15">
        <v>13.56</v>
      </c>
      <c r="C263" s="3">
        <v>638118</v>
      </c>
      <c r="D263" s="13">
        <f t="shared" si="3"/>
        <v>20.258292708100917</v>
      </c>
      <c r="E263" s="20" t="s">
        <v>179</v>
      </c>
    </row>
    <row r="264" spans="1:5" ht="12.75" customHeight="1" x14ac:dyDescent="0.2">
      <c r="A264" s="4" t="s">
        <v>8</v>
      </c>
      <c r="D264" s="29">
        <f>AVERAGE(D255:D263)</f>
        <v>20.12467801683799</v>
      </c>
      <c r="E264" s="20" t="s">
        <v>175</v>
      </c>
    </row>
    <row r="265" spans="1:5" ht="12.75" customHeight="1" x14ac:dyDescent="0.2">
      <c r="A265" s="28" t="s">
        <v>47</v>
      </c>
      <c r="D265" s="29">
        <f>STDEV(D255:D258)</f>
        <v>6.9815209322150754E-2</v>
      </c>
    </row>
    <row r="266" spans="1:5" ht="12.75" customHeight="1" x14ac:dyDescent="0.2">
      <c r="D266" s="19"/>
    </row>
    <row r="267" spans="1:5" ht="12.75" customHeight="1" x14ac:dyDescent="0.2">
      <c r="D267" s="5" t="s">
        <v>48</v>
      </c>
    </row>
    <row r="268" spans="1:5" ht="12.75" customHeight="1" x14ac:dyDescent="0.2">
      <c r="A268" s="4" t="s">
        <v>121</v>
      </c>
      <c r="B268" t="s">
        <v>18</v>
      </c>
      <c r="C268" s="3">
        <v>564</v>
      </c>
      <c r="D268" s="15">
        <f>C268*1.31/600</f>
        <v>1.2314000000000001</v>
      </c>
    </row>
    <row r="269" spans="1:5" ht="12.75" customHeight="1" x14ac:dyDescent="0.2">
      <c r="A269" s="4" t="s">
        <v>19</v>
      </c>
      <c r="B269" t="s">
        <v>20</v>
      </c>
      <c r="C269" s="2">
        <v>0.65</v>
      </c>
      <c r="D269" s="2"/>
    </row>
    <row r="270" spans="1:5" ht="12.75" customHeight="1" x14ac:dyDescent="0.2"/>
    <row r="271" spans="1:5" ht="12.75" customHeight="1" x14ac:dyDescent="0.2">
      <c r="A271" s="4" t="s">
        <v>115</v>
      </c>
      <c r="C271" s="20" t="s">
        <v>213</v>
      </c>
    </row>
    <row r="272" spans="1:5" ht="12.75" customHeight="1" x14ac:dyDescent="0.2">
      <c r="A272" s="4" t="s">
        <v>116</v>
      </c>
      <c r="C272" s="20" t="s">
        <v>167</v>
      </c>
    </row>
    <row r="273" spans="1:12" ht="12.75" customHeight="1" x14ac:dyDescent="0.2">
      <c r="A273" s="4" t="s">
        <v>117</v>
      </c>
      <c r="C273" s="27">
        <v>600</v>
      </c>
    </row>
    <row r="274" spans="1:12" ht="12.75" customHeight="1" x14ac:dyDescent="0.2">
      <c r="A274" s="4" t="s">
        <v>129</v>
      </c>
      <c r="C274" s="20" t="s">
        <v>182</v>
      </c>
      <c r="F274" s="20"/>
    </row>
    <row r="275" spans="1:12" ht="12.75" customHeight="1" x14ac:dyDescent="0.2">
      <c r="A275" s="4" t="s">
        <v>118</v>
      </c>
      <c r="C275" s="20" t="s">
        <v>180</v>
      </c>
      <c r="F275" s="20"/>
    </row>
    <row r="276" spans="1:12" ht="12.75" customHeight="1" x14ac:dyDescent="0.2">
      <c r="A276" s="4" t="s">
        <v>119</v>
      </c>
      <c r="C276" s="20" t="s">
        <v>181</v>
      </c>
      <c r="F276" s="20"/>
    </row>
    <row r="277" spans="1:12" ht="12.75" customHeight="1" x14ac:dyDescent="0.2">
      <c r="A277" s="21"/>
      <c r="B277" s="22"/>
      <c r="C277" s="22"/>
      <c r="D277" s="22"/>
      <c r="E277" s="22"/>
      <c r="F277" s="22"/>
      <c r="G277" s="22"/>
      <c r="H277" s="22"/>
      <c r="I277" s="22"/>
      <c r="J277" s="22"/>
      <c r="K277" s="22"/>
      <c r="L277" s="22"/>
    </row>
    <row r="278" spans="1:12" ht="12.75" customHeight="1" x14ac:dyDescent="0.2">
      <c r="A278" s="21"/>
      <c r="B278" s="22"/>
      <c r="C278" s="22"/>
      <c r="D278" s="22"/>
      <c r="E278" s="22"/>
      <c r="F278" s="22"/>
      <c r="G278" s="22"/>
      <c r="H278" s="22"/>
      <c r="I278" s="22"/>
      <c r="J278" s="22"/>
      <c r="K278" s="22"/>
      <c r="L278" s="22"/>
    </row>
    <row r="279" spans="1:12" ht="12.75" customHeight="1" x14ac:dyDescent="0.2">
      <c r="A279" s="21"/>
      <c r="B279" s="22"/>
      <c r="C279" s="22"/>
      <c r="D279" s="22"/>
      <c r="E279" s="22"/>
      <c r="F279" s="22"/>
      <c r="G279" s="22"/>
      <c r="H279" s="22"/>
      <c r="I279" s="22"/>
      <c r="J279" s="22"/>
      <c r="K279" s="22"/>
      <c r="L279" s="22"/>
    </row>
    <row r="280" spans="1:12" ht="12.75" customHeight="1" x14ac:dyDescent="0.2">
      <c r="A280" s="21"/>
      <c r="B280" s="22"/>
      <c r="C280" s="22"/>
      <c r="D280" s="22"/>
      <c r="E280" s="22"/>
      <c r="F280" s="22"/>
      <c r="G280" s="22"/>
      <c r="H280" s="22"/>
      <c r="I280" s="22"/>
      <c r="J280" s="22"/>
      <c r="K280" s="22"/>
      <c r="L280" s="22"/>
    </row>
    <row r="281" spans="1:12" ht="12.75" customHeight="1" x14ac:dyDescent="0.2">
      <c r="A281" s="21"/>
      <c r="B281" s="22"/>
      <c r="C281" s="22"/>
      <c r="D281" s="22"/>
      <c r="E281" s="22"/>
      <c r="F281" s="22"/>
      <c r="G281" s="22"/>
      <c r="H281" s="22"/>
      <c r="I281" s="22"/>
      <c r="J281" s="22"/>
      <c r="K281" s="22"/>
      <c r="L281" s="22"/>
    </row>
    <row r="282" spans="1:12" ht="12.75" customHeight="1" x14ac:dyDescent="0.2">
      <c r="A282" s="21"/>
      <c r="B282" s="22"/>
      <c r="C282" s="22"/>
      <c r="D282" s="22"/>
      <c r="E282" s="22"/>
      <c r="F282" s="22"/>
      <c r="G282" s="22"/>
      <c r="H282" s="22"/>
      <c r="I282" s="22"/>
      <c r="J282" s="22"/>
      <c r="K282" s="22"/>
      <c r="L282" s="22"/>
    </row>
    <row r="283" spans="1:12" ht="12.75" customHeight="1" x14ac:dyDescent="0.2">
      <c r="A283" s="21"/>
      <c r="B283" s="22"/>
      <c r="C283" s="22"/>
      <c r="D283" s="22"/>
      <c r="E283" s="22"/>
      <c r="F283" s="22"/>
      <c r="G283" s="22"/>
      <c r="H283" s="22"/>
      <c r="I283" s="22"/>
      <c r="J283" s="22"/>
      <c r="K283" s="22"/>
      <c r="L283" s="22"/>
    </row>
    <row r="284" spans="1:12" ht="12.75" customHeight="1" x14ac:dyDescent="0.2">
      <c r="A284" s="21"/>
      <c r="B284" s="22"/>
      <c r="C284" s="22"/>
      <c r="D284" s="22"/>
      <c r="E284" s="22"/>
      <c r="F284" s="22"/>
      <c r="G284" s="22"/>
      <c r="H284" s="22"/>
      <c r="I284" s="22"/>
      <c r="J284" s="22"/>
      <c r="K284" s="22"/>
      <c r="L284" s="22"/>
    </row>
    <row r="285" spans="1:12" ht="12.75" customHeight="1" x14ac:dyDescent="0.2">
      <c r="A285" s="21"/>
      <c r="B285" s="22"/>
      <c r="C285" s="22"/>
      <c r="D285" s="22"/>
      <c r="E285" s="22"/>
      <c r="F285" s="22"/>
      <c r="G285" s="22"/>
      <c r="H285" s="22"/>
      <c r="I285" s="22"/>
      <c r="J285" s="22"/>
      <c r="K285" s="22"/>
      <c r="L285" s="22"/>
    </row>
    <row r="286" spans="1:12" ht="12.75" customHeight="1" x14ac:dyDescent="0.2">
      <c r="A286" s="21"/>
      <c r="B286" s="22"/>
      <c r="C286" s="22"/>
      <c r="D286" s="22"/>
      <c r="E286" s="22"/>
      <c r="F286" s="22"/>
      <c r="G286" s="22"/>
      <c r="H286" s="22"/>
      <c r="I286" s="22"/>
      <c r="J286" s="22"/>
      <c r="K286" s="22"/>
      <c r="L286" s="22"/>
    </row>
    <row r="287" spans="1:12" ht="12.75" customHeight="1" x14ac:dyDescent="0.2">
      <c r="A287" s="21"/>
      <c r="B287" s="22"/>
      <c r="C287" s="22"/>
      <c r="D287" s="22"/>
      <c r="E287" s="22"/>
      <c r="F287" s="22"/>
      <c r="G287" s="22"/>
      <c r="H287" s="22"/>
      <c r="I287" s="22"/>
      <c r="J287" s="22"/>
      <c r="K287" s="22"/>
      <c r="L287" s="22"/>
    </row>
    <row r="288" spans="1:12" ht="12.75" customHeight="1" x14ac:dyDescent="0.2">
      <c r="A288" s="21"/>
      <c r="B288" s="22"/>
      <c r="C288" s="22"/>
      <c r="D288" s="22"/>
      <c r="E288" s="22"/>
      <c r="F288" s="22"/>
      <c r="G288" s="22"/>
      <c r="H288" s="22"/>
      <c r="I288" s="22"/>
      <c r="J288" s="22"/>
      <c r="K288" s="22"/>
      <c r="L288" s="22"/>
    </row>
    <row r="289" spans="1:14" ht="12.75" customHeight="1" x14ac:dyDescent="0.2">
      <c r="A289" s="21"/>
      <c r="B289" s="22"/>
      <c r="C289" s="22"/>
      <c r="D289" s="22"/>
      <c r="E289" s="22"/>
      <c r="F289" s="22"/>
      <c r="G289" s="22"/>
      <c r="H289" s="22"/>
      <c r="I289" s="22"/>
      <c r="J289" s="22"/>
      <c r="K289" s="22"/>
      <c r="L289" s="22"/>
    </row>
    <row r="290" spans="1:14" ht="12.75" customHeight="1" x14ac:dyDescent="0.2">
      <c r="A290" s="21"/>
      <c r="B290" s="22"/>
      <c r="C290" s="22"/>
      <c r="D290" s="22"/>
      <c r="E290" s="22"/>
      <c r="F290" s="22"/>
      <c r="G290" s="22"/>
      <c r="H290" s="22"/>
      <c r="I290" s="22"/>
      <c r="J290" s="22"/>
      <c r="K290" s="22"/>
      <c r="L290" s="22"/>
    </row>
    <row r="291" spans="1:14" ht="12.75" customHeight="1" x14ac:dyDescent="0.2">
      <c r="A291" s="21"/>
      <c r="B291" s="22"/>
      <c r="C291" s="22"/>
      <c r="D291" s="22"/>
      <c r="E291" s="22"/>
      <c r="F291" s="22"/>
      <c r="G291" s="22"/>
      <c r="H291" s="22"/>
      <c r="I291" s="22"/>
      <c r="J291" s="22"/>
      <c r="K291" s="22"/>
      <c r="L291" s="22"/>
    </row>
    <row r="292" spans="1:14" ht="12.75" customHeight="1" x14ac:dyDescent="0.2">
      <c r="A292" s="21"/>
      <c r="B292" s="22"/>
      <c r="C292" s="22"/>
      <c r="D292" s="22"/>
      <c r="E292" s="22"/>
      <c r="F292" s="22"/>
      <c r="G292" s="22"/>
      <c r="H292" s="22"/>
      <c r="I292" s="22"/>
      <c r="J292" s="22"/>
      <c r="K292" s="22"/>
      <c r="L292" s="22"/>
      <c r="N292" s="30"/>
    </row>
    <row r="293" spans="1:14" ht="12.75" customHeight="1" x14ac:dyDescent="0.2">
      <c r="A293" s="21"/>
      <c r="B293" s="22"/>
      <c r="C293" s="22"/>
      <c r="D293" s="22"/>
      <c r="E293" s="22"/>
      <c r="F293" s="22"/>
      <c r="G293" s="22"/>
      <c r="H293" s="22"/>
      <c r="I293" s="22"/>
      <c r="J293" s="22"/>
      <c r="K293" s="22"/>
      <c r="L293" s="22"/>
    </row>
    <row r="294" spans="1:14" ht="12.75" customHeight="1" x14ac:dyDescent="0.2">
      <c r="A294" s="21"/>
      <c r="B294" s="22"/>
      <c r="C294" s="22"/>
      <c r="D294" s="22"/>
      <c r="E294" s="22"/>
      <c r="F294" s="22"/>
      <c r="G294" s="22"/>
      <c r="H294" s="22"/>
      <c r="I294" s="22"/>
      <c r="J294" s="22"/>
      <c r="K294" s="22"/>
      <c r="L294" s="22"/>
    </row>
    <row r="295" spans="1:14" ht="12.75" customHeight="1" x14ac:dyDescent="0.2">
      <c r="A295" s="21"/>
      <c r="B295" s="22"/>
      <c r="C295" s="22"/>
      <c r="D295" s="22"/>
      <c r="E295" s="22"/>
      <c r="F295" s="22"/>
      <c r="G295" s="22"/>
      <c r="H295" s="22"/>
      <c r="I295" s="22"/>
      <c r="J295" s="22"/>
      <c r="K295" s="22"/>
      <c r="L295" s="22"/>
    </row>
    <row r="296" spans="1:14" ht="12.75" customHeight="1" x14ac:dyDescent="0.2">
      <c r="A296" s="21"/>
      <c r="B296" s="22"/>
      <c r="C296" s="22"/>
      <c r="D296" s="22"/>
      <c r="E296" s="22"/>
      <c r="F296" s="22"/>
      <c r="G296" s="22"/>
      <c r="H296" s="22"/>
      <c r="I296" s="22"/>
      <c r="J296" s="22"/>
      <c r="K296" s="22"/>
      <c r="L296" s="22"/>
    </row>
    <row r="297" spans="1:14" ht="12.75" customHeight="1" x14ac:dyDescent="0.2">
      <c r="A297" s="21"/>
      <c r="B297" s="22"/>
      <c r="C297" s="22"/>
      <c r="D297" s="22"/>
      <c r="E297" s="22"/>
      <c r="F297" s="22"/>
      <c r="G297" s="22"/>
      <c r="H297" s="22"/>
      <c r="I297" s="22"/>
      <c r="J297" s="22"/>
      <c r="K297" s="22"/>
      <c r="L297" s="22"/>
    </row>
    <row r="298" spans="1:14" ht="12.75" customHeight="1" x14ac:dyDescent="0.2">
      <c r="A298" s="21"/>
      <c r="B298" s="22"/>
      <c r="C298" s="22"/>
      <c r="D298" s="22"/>
      <c r="E298" s="22"/>
      <c r="F298" s="22"/>
      <c r="G298" s="22"/>
      <c r="H298" s="22"/>
      <c r="I298" s="22"/>
      <c r="J298" s="22"/>
      <c r="K298" s="22"/>
      <c r="L298" s="22"/>
    </row>
    <row r="299" spans="1:14" ht="12.75" customHeight="1" x14ac:dyDescent="0.2">
      <c r="A299" s="21"/>
      <c r="B299" s="22"/>
      <c r="C299" s="22"/>
      <c r="D299" s="22"/>
      <c r="E299" s="22"/>
      <c r="F299" s="22"/>
      <c r="G299" s="22"/>
      <c r="H299" s="22"/>
      <c r="I299" s="22"/>
      <c r="J299" s="22"/>
      <c r="K299" s="22"/>
      <c r="L299" s="22"/>
    </row>
    <row r="300" spans="1:14" ht="12.75" customHeight="1" x14ac:dyDescent="0.2">
      <c r="A300" s="21"/>
      <c r="B300" s="22"/>
      <c r="C300" s="22"/>
      <c r="D300" s="22"/>
      <c r="E300" s="22"/>
      <c r="F300" s="22"/>
      <c r="G300" s="22"/>
      <c r="H300" s="22"/>
      <c r="I300" s="22"/>
      <c r="J300" s="22"/>
      <c r="K300" s="22"/>
      <c r="L300" s="22"/>
    </row>
    <row r="301" spans="1:14" ht="15" customHeight="1" x14ac:dyDescent="0.2">
      <c r="A301" s="21"/>
      <c r="B301" s="22"/>
      <c r="C301" s="22"/>
      <c r="D301" s="22"/>
      <c r="E301" s="22"/>
      <c r="F301" s="22"/>
      <c r="G301" s="22"/>
      <c r="H301" s="22"/>
      <c r="I301" s="22"/>
      <c r="J301" s="22"/>
      <c r="K301" s="22"/>
      <c r="L301" s="22"/>
    </row>
    <row r="302" spans="1:14" ht="12.75" customHeight="1" x14ac:dyDescent="0.2">
      <c r="A302" s="21"/>
      <c r="B302" s="22"/>
      <c r="C302" s="22"/>
      <c r="D302" s="22"/>
      <c r="E302" s="22"/>
      <c r="F302" s="22"/>
      <c r="G302" s="22"/>
      <c r="H302" s="22"/>
      <c r="I302" s="22"/>
      <c r="J302" s="22"/>
      <c r="K302" s="22"/>
      <c r="L302" s="22"/>
    </row>
    <row r="303" spans="1:14" ht="12.75" customHeight="1" x14ac:dyDescent="0.2">
      <c r="A303" s="21"/>
      <c r="B303" s="22"/>
      <c r="C303" s="22"/>
      <c r="D303" s="22"/>
      <c r="E303" s="22"/>
      <c r="F303" s="22"/>
      <c r="G303" s="22"/>
      <c r="H303" s="22"/>
      <c r="I303" s="22"/>
      <c r="J303" s="22"/>
      <c r="K303" s="22"/>
      <c r="L303" s="22"/>
    </row>
    <row r="304" spans="1:14" ht="12.75" customHeight="1" x14ac:dyDescent="0.2">
      <c r="A304" s="21"/>
      <c r="B304" s="22"/>
      <c r="C304" s="22"/>
      <c r="D304" s="22"/>
      <c r="E304" s="22"/>
      <c r="F304" s="22"/>
      <c r="G304" s="22"/>
      <c r="H304" s="22"/>
      <c r="I304" s="22"/>
      <c r="J304" s="22"/>
      <c r="K304" s="22"/>
      <c r="L304" s="22"/>
    </row>
    <row r="305" spans="1:12" ht="12.75" customHeight="1" x14ac:dyDescent="0.2">
      <c r="A305" s="21"/>
      <c r="B305" s="22"/>
      <c r="C305" s="22"/>
      <c r="D305" s="22"/>
      <c r="E305" s="22"/>
      <c r="F305" s="22"/>
      <c r="G305" s="22"/>
      <c r="H305" s="22"/>
      <c r="I305" s="22"/>
      <c r="J305" s="22"/>
      <c r="K305" s="22"/>
      <c r="L305" s="22"/>
    </row>
    <row r="306" spans="1:12" ht="12.75" customHeight="1" x14ac:dyDescent="0.2">
      <c r="A306" s="21"/>
      <c r="B306" s="22"/>
      <c r="C306" s="22"/>
      <c r="D306" s="22"/>
      <c r="E306" s="22"/>
      <c r="F306" s="22"/>
      <c r="G306" s="22"/>
      <c r="H306" s="22"/>
      <c r="I306" s="22"/>
      <c r="J306" s="22"/>
      <c r="K306" s="22"/>
      <c r="L306" s="22"/>
    </row>
    <row r="307" spans="1:12" ht="12.75" customHeight="1" x14ac:dyDescent="0.2">
      <c r="A307" s="21"/>
      <c r="B307" s="22"/>
      <c r="C307" s="22"/>
      <c r="D307" s="22"/>
      <c r="E307" s="22"/>
      <c r="F307" s="22"/>
      <c r="G307" s="22"/>
      <c r="H307" s="22"/>
      <c r="I307" s="22"/>
      <c r="J307" s="22"/>
      <c r="K307" s="22"/>
      <c r="L307" s="22"/>
    </row>
    <row r="308" spans="1:12" ht="12.75" customHeight="1" x14ac:dyDescent="0.2">
      <c r="A308" s="21"/>
      <c r="B308" s="22"/>
      <c r="C308" s="22"/>
      <c r="D308" s="22"/>
      <c r="E308" s="22"/>
      <c r="F308" s="22"/>
      <c r="G308" s="22"/>
      <c r="H308" s="22"/>
      <c r="I308" s="22"/>
      <c r="J308" s="22"/>
      <c r="K308" s="22"/>
      <c r="L308" s="22"/>
    </row>
    <row r="309" spans="1:12" ht="12.75" customHeight="1" x14ac:dyDescent="0.2">
      <c r="A309" s="21"/>
      <c r="B309" s="22"/>
      <c r="C309" s="22"/>
      <c r="D309" s="22"/>
      <c r="E309" s="22"/>
      <c r="F309" s="22"/>
      <c r="G309" s="22"/>
      <c r="H309" s="22"/>
      <c r="I309" s="22"/>
      <c r="J309" s="22"/>
      <c r="K309" s="22"/>
      <c r="L309" s="22"/>
    </row>
    <row r="310" spans="1:12" ht="12.75" customHeight="1" x14ac:dyDescent="0.2">
      <c r="A310" s="21"/>
      <c r="B310" s="22"/>
      <c r="C310" s="22"/>
      <c r="D310" s="22"/>
      <c r="E310" s="22"/>
      <c r="F310" s="22"/>
      <c r="G310" s="22"/>
      <c r="H310" s="22"/>
      <c r="I310" s="22"/>
      <c r="J310" s="22"/>
      <c r="K310" s="22"/>
      <c r="L310" s="22"/>
    </row>
    <row r="311" spans="1:12" ht="12.75" customHeight="1" x14ac:dyDescent="0.2">
      <c r="A311" s="21"/>
      <c r="B311" s="22"/>
      <c r="C311" s="22"/>
      <c r="D311" s="22"/>
      <c r="E311" s="22"/>
      <c r="F311" s="22"/>
      <c r="G311" s="22"/>
      <c r="H311" s="22"/>
      <c r="I311" s="22"/>
      <c r="J311" s="22"/>
      <c r="K311" s="22"/>
      <c r="L311" s="22"/>
    </row>
    <row r="312" spans="1:12" ht="12.75" customHeight="1" x14ac:dyDescent="0.2">
      <c r="A312" s="21"/>
      <c r="B312" s="22"/>
      <c r="C312" s="22"/>
      <c r="D312" s="22"/>
      <c r="E312" s="22"/>
      <c r="F312" s="22"/>
      <c r="G312" s="22"/>
      <c r="H312" s="22"/>
      <c r="I312" s="22"/>
      <c r="J312" s="22"/>
      <c r="K312" s="22"/>
      <c r="L312" s="22"/>
    </row>
    <row r="313" spans="1:12" ht="12.75" customHeight="1" x14ac:dyDescent="0.2">
      <c r="A313" s="21"/>
      <c r="B313" s="22"/>
      <c r="C313" s="22"/>
      <c r="D313" s="22"/>
      <c r="E313" s="22"/>
      <c r="F313" s="22"/>
      <c r="G313" s="22"/>
      <c r="H313" s="22"/>
      <c r="I313" s="22"/>
      <c r="J313" s="22"/>
      <c r="K313" s="22"/>
      <c r="L313" s="22"/>
    </row>
    <row r="314" spans="1:12" ht="12.75" customHeight="1" x14ac:dyDescent="0.2">
      <c r="A314" s="21"/>
      <c r="B314" s="22"/>
      <c r="C314" s="22"/>
      <c r="D314" s="22"/>
      <c r="E314" s="22"/>
      <c r="F314" s="22"/>
      <c r="G314" s="22"/>
      <c r="H314" s="22"/>
      <c r="I314" s="22"/>
      <c r="J314" s="22"/>
      <c r="K314" s="22"/>
      <c r="L314" s="22"/>
    </row>
    <row r="315" spans="1:12" ht="12.75" customHeight="1" x14ac:dyDescent="0.2">
      <c r="A315" s="21"/>
      <c r="B315" s="22"/>
      <c r="C315" s="22"/>
      <c r="D315" s="22"/>
      <c r="E315" s="22"/>
      <c r="F315" s="22"/>
      <c r="G315" s="22"/>
      <c r="H315" s="22"/>
      <c r="I315" s="22"/>
      <c r="J315" s="22"/>
      <c r="K315" s="22"/>
      <c r="L315" s="22"/>
    </row>
    <row r="316" spans="1:12" ht="12.75" customHeight="1" x14ac:dyDescent="0.2">
      <c r="A316" s="21"/>
      <c r="B316" s="22"/>
      <c r="C316" s="22"/>
      <c r="D316" s="22"/>
      <c r="E316" s="22"/>
      <c r="F316" s="22"/>
      <c r="G316" s="22"/>
      <c r="H316" s="22"/>
      <c r="I316" s="22"/>
      <c r="J316" s="22"/>
      <c r="K316" s="22"/>
      <c r="L316" s="22"/>
    </row>
    <row r="317" spans="1:12" ht="12.75" customHeight="1" x14ac:dyDescent="0.2">
      <c r="A317" s="21"/>
      <c r="B317" s="22"/>
      <c r="C317" s="22"/>
      <c r="D317" s="22"/>
      <c r="E317" s="22"/>
      <c r="F317" s="22"/>
      <c r="G317" s="22"/>
      <c r="H317" s="22"/>
      <c r="I317" s="22"/>
      <c r="J317" s="22"/>
      <c r="K317" s="22"/>
      <c r="L317" s="22"/>
    </row>
    <row r="318" spans="1:12" ht="12.75" customHeight="1" x14ac:dyDescent="0.2">
      <c r="A318" s="21"/>
      <c r="B318" s="22"/>
      <c r="C318" s="22"/>
      <c r="D318" s="22"/>
      <c r="E318" s="22"/>
      <c r="F318" s="22"/>
      <c r="G318" s="22"/>
      <c r="H318" s="22"/>
      <c r="I318" s="22"/>
      <c r="J318" s="22"/>
      <c r="K318" s="22"/>
      <c r="L318" s="22"/>
    </row>
    <row r="319" spans="1:12" ht="12.75" customHeight="1" x14ac:dyDescent="0.2">
      <c r="A319" s="21"/>
      <c r="B319" s="22"/>
      <c r="C319" s="22"/>
      <c r="D319" s="22"/>
      <c r="E319" s="22"/>
      <c r="F319" s="22"/>
      <c r="G319" s="22"/>
      <c r="H319" s="22"/>
      <c r="I319" s="22"/>
      <c r="J319" s="22"/>
      <c r="K319" s="22"/>
      <c r="L319" s="22"/>
    </row>
    <row r="320" spans="1:12" ht="12.75" customHeight="1" x14ac:dyDescent="0.2">
      <c r="A320" s="21"/>
      <c r="B320" s="22"/>
      <c r="C320" s="22"/>
      <c r="D320" s="22"/>
      <c r="E320" s="22"/>
      <c r="F320" s="22"/>
      <c r="G320" s="22"/>
      <c r="H320" s="22"/>
      <c r="I320" s="22"/>
      <c r="J320" s="22"/>
      <c r="K320" s="22"/>
      <c r="L320" s="22"/>
    </row>
    <row r="321" spans="1:12" ht="12.75" customHeight="1" x14ac:dyDescent="0.2">
      <c r="A321" s="21"/>
      <c r="B321" s="22"/>
      <c r="C321" s="22"/>
      <c r="D321" s="22"/>
      <c r="E321" s="22"/>
      <c r="F321" s="22"/>
      <c r="G321" s="22"/>
      <c r="H321" s="22"/>
      <c r="I321" s="22"/>
      <c r="J321" s="22"/>
      <c r="K321" s="22"/>
      <c r="L321" s="22"/>
    </row>
    <row r="322" spans="1:12" ht="12.75" customHeight="1" x14ac:dyDescent="0.2">
      <c r="A322" s="21"/>
      <c r="B322" s="22"/>
      <c r="C322" s="22"/>
      <c r="D322" s="22"/>
      <c r="E322" s="22"/>
      <c r="F322" s="22"/>
      <c r="G322" s="22"/>
      <c r="H322" s="22"/>
      <c r="I322" s="22"/>
      <c r="J322" s="22"/>
      <c r="K322" s="22"/>
      <c r="L322" s="22"/>
    </row>
    <row r="323" spans="1:12" ht="12.75" customHeight="1" x14ac:dyDescent="0.2">
      <c r="A323" s="21"/>
      <c r="B323" s="22"/>
      <c r="C323" s="22"/>
      <c r="D323" s="22"/>
      <c r="E323" s="22"/>
      <c r="F323" s="22"/>
      <c r="G323" s="22"/>
      <c r="H323" s="22"/>
      <c r="I323" s="22"/>
      <c r="J323" s="22"/>
      <c r="K323" s="22"/>
      <c r="L323" s="22"/>
    </row>
    <row r="324" spans="1:12" ht="12.75" customHeight="1" x14ac:dyDescent="0.2">
      <c r="A324" s="21"/>
      <c r="B324" s="22"/>
      <c r="C324" s="22"/>
      <c r="D324" s="22"/>
      <c r="E324" s="22"/>
      <c r="F324" s="22"/>
      <c r="G324" s="22"/>
      <c r="H324" s="22"/>
      <c r="I324" s="22"/>
      <c r="J324" s="22"/>
      <c r="K324" s="22"/>
      <c r="L324" s="22"/>
    </row>
    <row r="325" spans="1:12" ht="15.75" customHeight="1" x14ac:dyDescent="0.2">
      <c r="A325" s="21"/>
      <c r="B325" s="22"/>
      <c r="C325" s="22"/>
      <c r="D325" s="22"/>
      <c r="E325" s="22"/>
      <c r="F325" s="22"/>
      <c r="G325" s="22"/>
      <c r="H325" s="22"/>
      <c r="I325" s="22"/>
      <c r="J325" s="22"/>
      <c r="K325" s="22"/>
      <c r="L325" s="22"/>
    </row>
    <row r="326" spans="1:12" ht="12.75" customHeight="1" x14ac:dyDescent="0.2">
      <c r="A326" s="21"/>
      <c r="B326" s="22"/>
      <c r="C326" s="22"/>
      <c r="D326" s="22"/>
      <c r="E326" s="22"/>
      <c r="F326" s="22"/>
      <c r="G326" s="22"/>
      <c r="H326" s="22"/>
      <c r="I326" s="22"/>
      <c r="J326" s="22"/>
      <c r="K326" s="22"/>
      <c r="L326" s="22"/>
    </row>
    <row r="327" spans="1:12" ht="12.75" customHeight="1" x14ac:dyDescent="0.2">
      <c r="A327" s="21"/>
      <c r="B327" s="22"/>
      <c r="C327" s="22"/>
      <c r="D327" s="22"/>
      <c r="E327" s="22"/>
      <c r="F327" s="22"/>
      <c r="G327" s="22"/>
      <c r="H327" s="22"/>
      <c r="I327" s="22"/>
      <c r="J327" s="22"/>
      <c r="K327" s="22"/>
      <c r="L327" s="22"/>
    </row>
    <row r="328" spans="1:12" ht="12.75" customHeight="1" x14ac:dyDescent="0.2">
      <c r="A328" s="21"/>
      <c r="B328" s="22"/>
      <c r="C328" s="22"/>
      <c r="D328" s="22"/>
      <c r="E328" s="22"/>
      <c r="F328" s="22"/>
      <c r="G328" s="22"/>
      <c r="H328" s="22"/>
      <c r="I328" s="22"/>
      <c r="J328" s="22"/>
      <c r="K328" s="22"/>
      <c r="L328" s="22"/>
    </row>
    <row r="329" spans="1:12" ht="12.75" customHeight="1" x14ac:dyDescent="0.2">
      <c r="A329" s="21"/>
      <c r="B329" s="22"/>
      <c r="C329" s="22"/>
      <c r="D329" s="22"/>
      <c r="E329" s="22"/>
      <c r="F329" s="22"/>
      <c r="G329" s="22"/>
      <c r="H329" s="22"/>
      <c r="I329" s="22"/>
      <c r="J329" s="22"/>
      <c r="K329" s="22"/>
      <c r="L329" s="22"/>
    </row>
    <row r="330" spans="1:12" ht="12.75" customHeight="1" x14ac:dyDescent="0.2">
      <c r="A330" s="21"/>
      <c r="B330" s="22"/>
      <c r="C330" s="22"/>
      <c r="D330" s="22"/>
      <c r="E330" s="22"/>
      <c r="F330" s="22"/>
      <c r="G330" s="22"/>
      <c r="H330" s="22"/>
      <c r="I330" s="22"/>
      <c r="J330" s="22"/>
      <c r="K330" s="22"/>
      <c r="L330" s="22"/>
    </row>
    <row r="331" spans="1:12" ht="12.75" customHeight="1" x14ac:dyDescent="0.2">
      <c r="A331" s="21"/>
      <c r="B331" s="22"/>
      <c r="C331" s="22"/>
      <c r="D331" s="22"/>
      <c r="E331" s="22"/>
      <c r="F331" s="22"/>
      <c r="G331" s="22"/>
      <c r="H331" s="22"/>
      <c r="I331" s="22"/>
      <c r="J331" s="22"/>
      <c r="K331" s="22"/>
      <c r="L331" s="22"/>
    </row>
    <row r="332" spans="1:12" ht="12.75" customHeight="1" x14ac:dyDescent="0.2">
      <c r="A332" s="21"/>
      <c r="B332" s="22"/>
      <c r="C332" s="22"/>
      <c r="D332" s="22"/>
      <c r="E332" s="22"/>
      <c r="F332" s="22"/>
      <c r="G332" s="22"/>
      <c r="H332" s="22"/>
      <c r="I332" s="22"/>
      <c r="J332" s="22"/>
      <c r="K332" s="22"/>
      <c r="L332" s="22"/>
    </row>
    <row r="333" spans="1:12" ht="12.75" customHeight="1" x14ac:dyDescent="0.2">
      <c r="A333" s="40" t="s">
        <v>100</v>
      </c>
      <c r="B333" s="40"/>
      <c r="C333" s="40"/>
      <c r="D333" s="40"/>
      <c r="E333" s="40"/>
      <c r="F333" s="40"/>
      <c r="G333" s="40"/>
      <c r="H333" s="40"/>
      <c r="I333" s="40"/>
      <c r="J333" s="40"/>
      <c r="K333" s="40"/>
      <c r="L333" s="40"/>
    </row>
    <row r="334" spans="1:12" ht="12.75" customHeight="1" x14ac:dyDescent="0.2">
      <c r="A334" s="4"/>
      <c r="B334" s="4"/>
      <c r="C334" s="36" t="s">
        <v>36</v>
      </c>
      <c r="D334" s="36"/>
    </row>
    <row r="335" spans="1:12" ht="12.75" customHeight="1" x14ac:dyDescent="0.2">
      <c r="A335" s="4" t="s">
        <v>0</v>
      </c>
      <c r="B335" s="5" t="s">
        <v>2</v>
      </c>
      <c r="C335" s="5" t="s">
        <v>35</v>
      </c>
      <c r="D335" s="5" t="s">
        <v>16</v>
      </c>
    </row>
    <row r="336" spans="1:12" ht="12.75" customHeight="1" x14ac:dyDescent="0.2">
      <c r="A336" s="1" t="s">
        <v>101</v>
      </c>
      <c r="B336" s="15">
        <v>14.38</v>
      </c>
      <c r="C336" s="3">
        <v>223724</v>
      </c>
      <c r="D336" s="13">
        <f t="shared" ref="D336:D345" si="4">LN(C336/($C$350/POWER($C$351,2)))/LN(2.512)+B336</f>
        <v>20.173535339340798</v>
      </c>
    </row>
    <row r="337" spans="1:5" ht="12.75" customHeight="1" x14ac:dyDescent="0.2">
      <c r="A337" s="1" t="s">
        <v>102</v>
      </c>
      <c r="B337" s="15">
        <v>14.2</v>
      </c>
      <c r="C337" s="3">
        <v>244500</v>
      </c>
      <c r="D337" s="13">
        <f t="shared" si="4"/>
        <v>20.089946326520838</v>
      </c>
    </row>
    <row r="338" spans="1:5" ht="12.75" customHeight="1" x14ac:dyDescent="0.2">
      <c r="A338" s="1" t="s">
        <v>103</v>
      </c>
      <c r="B338" s="15">
        <v>15.04</v>
      </c>
      <c r="C338" s="3">
        <v>91138</v>
      </c>
      <c r="D338" s="13">
        <f t="shared" si="4"/>
        <v>19.858550494864531</v>
      </c>
    </row>
    <row r="339" spans="1:5" ht="12.75" customHeight="1" x14ac:dyDescent="0.2">
      <c r="A339" s="1" t="s">
        <v>104</v>
      </c>
      <c r="B339" s="15">
        <v>12.13</v>
      </c>
      <c r="C339" s="3">
        <v>1450752</v>
      </c>
      <c r="D339" s="13">
        <f t="shared" si="4"/>
        <v>19.953137216932365</v>
      </c>
    </row>
    <row r="340" spans="1:5" ht="12.75" customHeight="1" x14ac:dyDescent="0.2">
      <c r="A340" s="1" t="s">
        <v>105</v>
      </c>
      <c r="B340" s="15">
        <v>12.23</v>
      </c>
      <c r="C340" s="3">
        <v>1652839</v>
      </c>
      <c r="D340" s="13">
        <f t="shared" si="4"/>
        <v>20.194723701416422</v>
      </c>
    </row>
    <row r="341" spans="1:5" ht="12.75" customHeight="1" x14ac:dyDescent="0.2">
      <c r="A341" s="1" t="s">
        <v>106</v>
      </c>
      <c r="B341" s="15">
        <v>15.3</v>
      </c>
      <c r="C341" s="3">
        <v>114724</v>
      </c>
      <c r="D341" s="13">
        <f t="shared" si="4"/>
        <v>20.368425196484282</v>
      </c>
    </row>
    <row r="342" spans="1:5" ht="12.75" customHeight="1" x14ac:dyDescent="0.2">
      <c r="A342" s="1" t="s">
        <v>107</v>
      </c>
      <c r="B342" s="15">
        <v>11.16</v>
      </c>
      <c r="C342" s="3">
        <v>2364648</v>
      </c>
      <c r="D342" s="13">
        <f t="shared" si="4"/>
        <v>19.513544488306401</v>
      </c>
    </row>
    <row r="343" spans="1:5" ht="12.75" customHeight="1" x14ac:dyDescent="0.2">
      <c r="A343" s="1" t="s">
        <v>108</v>
      </c>
      <c r="B343" s="15">
        <v>13.53</v>
      </c>
      <c r="C343" s="3">
        <v>396165</v>
      </c>
      <c r="D343" s="13">
        <f t="shared" si="4"/>
        <v>19.943913708214875</v>
      </c>
    </row>
    <row r="344" spans="1:5" ht="12.75" customHeight="1" x14ac:dyDescent="0.2">
      <c r="A344" s="1" t="s">
        <v>109</v>
      </c>
      <c r="B344" s="15">
        <v>16.059999999999999</v>
      </c>
      <c r="C344" s="3">
        <v>35230</v>
      </c>
      <c r="D344" s="13">
        <f t="shared" si="4"/>
        <v>19.846634022510194</v>
      </c>
    </row>
    <row r="345" spans="1:5" ht="12.75" customHeight="1" x14ac:dyDescent="0.2">
      <c r="A345" s="1" t="s">
        <v>110</v>
      </c>
      <c r="B345" s="15">
        <v>14.56</v>
      </c>
      <c r="C345" s="3">
        <v>167744</v>
      </c>
      <c r="D345" s="13">
        <f t="shared" si="4"/>
        <v>20.040886734977299</v>
      </c>
    </row>
    <row r="346" spans="1:5" ht="12.75" customHeight="1" x14ac:dyDescent="0.2">
      <c r="A346" s="4" t="s">
        <v>8</v>
      </c>
      <c r="D346" s="29">
        <f>AVERAGE(D336:D345)</f>
        <v>19.9983297229568</v>
      </c>
      <c r="E346" s="20" t="s">
        <v>164</v>
      </c>
    </row>
    <row r="347" spans="1:5" ht="12.75" customHeight="1" x14ac:dyDescent="0.2">
      <c r="A347" s="28" t="s">
        <v>47</v>
      </c>
      <c r="D347" s="29">
        <f>STDEV(D336:D340)</f>
        <v>0.14470470246456435</v>
      </c>
    </row>
    <row r="348" spans="1:5" ht="12.75" customHeight="1" x14ac:dyDescent="0.2">
      <c r="D348" s="19"/>
    </row>
    <row r="349" spans="1:5" ht="12.75" customHeight="1" x14ac:dyDescent="0.2">
      <c r="D349" s="5" t="s">
        <v>48</v>
      </c>
    </row>
    <row r="350" spans="1:5" ht="12.75" customHeight="1" x14ac:dyDescent="0.2">
      <c r="A350" s="4" t="s">
        <v>121</v>
      </c>
      <c r="B350" t="s">
        <v>18</v>
      </c>
      <c r="C350" s="3">
        <v>455</v>
      </c>
      <c r="D350" s="15">
        <f>C350*1.31/600</f>
        <v>0.99341666666666673</v>
      </c>
    </row>
    <row r="351" spans="1:5" ht="12.75" customHeight="1" x14ac:dyDescent="0.2">
      <c r="A351" s="4" t="s">
        <v>19</v>
      </c>
      <c r="B351" t="s">
        <v>20</v>
      </c>
      <c r="C351" s="2">
        <v>0.65</v>
      </c>
      <c r="D351" s="2"/>
    </row>
    <row r="352" spans="1:5" ht="12.75" customHeight="1" x14ac:dyDescent="0.2"/>
    <row r="353" spans="1:14" ht="12.75" customHeight="1" x14ac:dyDescent="0.2">
      <c r="A353" s="4" t="s">
        <v>115</v>
      </c>
      <c r="C353" s="20" t="s">
        <v>159</v>
      </c>
    </row>
    <row r="354" spans="1:14" ht="12.75" customHeight="1" x14ac:dyDescent="0.2">
      <c r="A354" s="4" t="s">
        <v>116</v>
      </c>
      <c r="C354" s="20" t="s">
        <v>162</v>
      </c>
    </row>
    <row r="355" spans="1:14" ht="12.75" customHeight="1" x14ac:dyDescent="0.2">
      <c r="A355" s="4" t="s">
        <v>117</v>
      </c>
      <c r="C355" s="27">
        <v>600</v>
      </c>
    </row>
    <row r="356" spans="1:14" ht="12.75" customHeight="1" x14ac:dyDescent="0.2">
      <c r="A356" s="4" t="s">
        <v>129</v>
      </c>
      <c r="C356" s="20" t="s">
        <v>120</v>
      </c>
      <c r="F356" s="20"/>
    </row>
    <row r="357" spans="1:14" ht="12.75" customHeight="1" x14ac:dyDescent="0.2">
      <c r="A357" s="4" t="s">
        <v>118</v>
      </c>
      <c r="C357" s="20" t="s">
        <v>158</v>
      </c>
      <c r="F357" s="20"/>
      <c r="N357" s="30"/>
    </row>
    <row r="358" spans="1:14" ht="12.75" customHeight="1" x14ac:dyDescent="0.2">
      <c r="A358" s="4" t="s">
        <v>119</v>
      </c>
      <c r="C358" s="20" t="s">
        <v>160</v>
      </c>
      <c r="F358" s="20"/>
    </row>
    <row r="359" spans="1:14" ht="12.75" customHeight="1" x14ac:dyDescent="0.2">
      <c r="A359" s="21"/>
      <c r="B359" s="22"/>
      <c r="C359" s="22"/>
      <c r="D359" s="22"/>
      <c r="E359" s="22"/>
      <c r="F359" s="22"/>
      <c r="G359" s="22"/>
      <c r="H359" s="22"/>
      <c r="I359" s="22"/>
      <c r="J359" s="22"/>
      <c r="K359" s="22"/>
      <c r="L359" s="22"/>
    </row>
    <row r="360" spans="1:14" ht="15" customHeight="1" x14ac:dyDescent="0.2">
      <c r="A360" s="21"/>
      <c r="B360" s="22"/>
      <c r="C360" s="22"/>
      <c r="D360" s="22"/>
      <c r="E360" s="22"/>
      <c r="F360" s="22"/>
      <c r="G360" s="22"/>
      <c r="H360" s="22"/>
      <c r="I360" s="22"/>
      <c r="J360" s="22"/>
      <c r="K360" s="22"/>
      <c r="L360" s="22"/>
    </row>
    <row r="361" spans="1:14" ht="12.75" customHeight="1" x14ac:dyDescent="0.2">
      <c r="A361" s="21"/>
      <c r="B361" s="22"/>
      <c r="C361" s="22"/>
      <c r="D361" s="22"/>
      <c r="E361" s="22"/>
      <c r="F361" s="22"/>
      <c r="G361" s="22"/>
      <c r="H361" s="22"/>
      <c r="I361" s="22"/>
      <c r="J361" s="22"/>
      <c r="K361" s="22"/>
      <c r="L361" s="22"/>
    </row>
    <row r="362" spans="1:14" ht="12.75" customHeight="1" x14ac:dyDescent="0.2">
      <c r="A362" s="21"/>
      <c r="B362" s="22"/>
      <c r="C362" s="22"/>
      <c r="D362" s="22"/>
      <c r="E362" s="22"/>
      <c r="F362" s="22"/>
      <c r="G362" s="22"/>
      <c r="H362" s="22"/>
      <c r="I362" s="22"/>
      <c r="J362" s="22"/>
      <c r="K362" s="22"/>
      <c r="L362" s="22"/>
    </row>
    <row r="363" spans="1:14" ht="12.75" customHeight="1" x14ac:dyDescent="0.2">
      <c r="A363" s="21"/>
      <c r="B363" s="22"/>
      <c r="C363" s="22"/>
      <c r="D363" s="22"/>
      <c r="E363" s="22"/>
      <c r="F363" s="22"/>
      <c r="G363" s="22"/>
      <c r="H363" s="22"/>
      <c r="I363" s="22"/>
      <c r="J363" s="22"/>
      <c r="K363" s="22"/>
      <c r="L363" s="22"/>
    </row>
    <row r="364" spans="1:14" ht="12.75" customHeight="1" x14ac:dyDescent="0.2">
      <c r="A364" s="21"/>
      <c r="B364" s="22"/>
      <c r="C364" s="22"/>
      <c r="D364" s="22"/>
      <c r="E364" s="22"/>
      <c r="F364" s="22"/>
      <c r="G364" s="22"/>
      <c r="H364" s="22"/>
      <c r="I364" s="22"/>
      <c r="J364" s="22"/>
      <c r="K364" s="22"/>
      <c r="L364" s="22"/>
    </row>
    <row r="365" spans="1:14" ht="12.75" customHeight="1" x14ac:dyDescent="0.2">
      <c r="A365" s="21"/>
      <c r="B365" s="22"/>
      <c r="C365" s="22"/>
      <c r="D365" s="22"/>
      <c r="E365" s="22"/>
      <c r="F365" s="22"/>
      <c r="G365" s="22"/>
      <c r="H365" s="22"/>
      <c r="I365" s="22"/>
      <c r="J365" s="22"/>
      <c r="K365" s="22"/>
      <c r="L365" s="22"/>
    </row>
    <row r="366" spans="1:14" ht="12.75" customHeight="1" x14ac:dyDescent="0.2">
      <c r="A366" s="21"/>
      <c r="B366" s="22"/>
      <c r="C366" s="22"/>
      <c r="D366" s="22"/>
      <c r="E366" s="22"/>
      <c r="F366" s="22"/>
      <c r="G366" s="22"/>
      <c r="H366" s="22"/>
      <c r="I366" s="22"/>
      <c r="J366" s="22"/>
      <c r="K366" s="22"/>
      <c r="L366" s="22"/>
    </row>
    <row r="367" spans="1:14" ht="12.75" customHeight="1" x14ac:dyDescent="0.2">
      <c r="A367" s="21"/>
      <c r="B367" s="22"/>
      <c r="C367" s="22"/>
      <c r="D367" s="22"/>
      <c r="E367" s="22"/>
      <c r="F367" s="22"/>
      <c r="G367" s="22"/>
      <c r="H367" s="22"/>
      <c r="I367" s="22"/>
      <c r="J367" s="22"/>
      <c r="K367" s="22"/>
      <c r="L367" s="22"/>
    </row>
    <row r="368" spans="1:14" ht="12.75" customHeight="1" x14ac:dyDescent="0.2">
      <c r="A368" s="21"/>
      <c r="B368" s="22"/>
      <c r="C368" s="22"/>
      <c r="D368" s="22"/>
      <c r="E368" s="22"/>
      <c r="F368" s="22"/>
      <c r="G368" s="22"/>
      <c r="H368" s="22"/>
      <c r="I368" s="22"/>
      <c r="J368" s="22"/>
      <c r="K368" s="22"/>
      <c r="L368" s="22"/>
    </row>
    <row r="369" spans="1:12" ht="12.75" customHeight="1" x14ac:dyDescent="0.2">
      <c r="A369" s="21"/>
      <c r="B369" s="22"/>
      <c r="C369" s="22"/>
      <c r="D369" s="22"/>
      <c r="E369" s="22"/>
      <c r="F369" s="22"/>
      <c r="G369" s="22"/>
      <c r="H369" s="22"/>
      <c r="I369" s="22"/>
      <c r="J369" s="22"/>
      <c r="K369" s="22"/>
      <c r="L369" s="22"/>
    </row>
    <row r="370" spans="1:12" ht="12.75" customHeight="1" x14ac:dyDescent="0.2">
      <c r="A370" s="21"/>
      <c r="B370" s="22"/>
      <c r="C370" s="22"/>
      <c r="D370" s="22"/>
      <c r="E370" s="22"/>
      <c r="F370" s="22"/>
      <c r="G370" s="22"/>
      <c r="H370" s="22"/>
      <c r="I370" s="22"/>
      <c r="J370" s="22"/>
      <c r="K370" s="22"/>
      <c r="L370" s="22"/>
    </row>
    <row r="371" spans="1:12" ht="12.75" customHeight="1" x14ac:dyDescent="0.2">
      <c r="A371" s="21"/>
      <c r="B371" s="22"/>
      <c r="C371" s="22"/>
      <c r="D371" s="22"/>
      <c r="E371" s="22"/>
      <c r="F371" s="22"/>
      <c r="G371" s="22"/>
      <c r="H371" s="22"/>
      <c r="I371" s="22"/>
      <c r="J371" s="22"/>
      <c r="K371" s="22"/>
      <c r="L371" s="22"/>
    </row>
    <row r="372" spans="1:12" ht="12.75" customHeight="1" x14ac:dyDescent="0.2">
      <c r="A372" s="21"/>
      <c r="B372" s="22"/>
      <c r="C372" s="22"/>
      <c r="D372" s="22"/>
      <c r="E372" s="22"/>
      <c r="F372" s="22"/>
      <c r="G372" s="22"/>
      <c r="H372" s="22"/>
      <c r="I372" s="22"/>
      <c r="J372" s="22"/>
      <c r="K372" s="22"/>
      <c r="L372" s="22"/>
    </row>
    <row r="373" spans="1:12" ht="12.75" customHeight="1" x14ac:dyDescent="0.2">
      <c r="A373" s="21"/>
      <c r="B373" s="22"/>
      <c r="C373" s="22"/>
      <c r="D373" s="22"/>
      <c r="E373" s="22"/>
      <c r="F373" s="22"/>
      <c r="G373" s="22"/>
      <c r="H373" s="22"/>
      <c r="I373" s="22"/>
      <c r="J373" s="22"/>
      <c r="K373" s="22"/>
      <c r="L373" s="22"/>
    </row>
    <row r="374" spans="1:12" ht="12.75" customHeight="1" x14ac:dyDescent="0.2">
      <c r="A374" s="21"/>
      <c r="B374" s="22"/>
      <c r="C374" s="22"/>
      <c r="D374" s="22"/>
      <c r="E374" s="22"/>
      <c r="F374" s="22"/>
      <c r="G374" s="22"/>
      <c r="H374" s="22"/>
      <c r="I374" s="22"/>
      <c r="J374" s="22"/>
      <c r="K374" s="22"/>
      <c r="L374" s="22"/>
    </row>
    <row r="375" spans="1:12" ht="12.75" customHeight="1" x14ac:dyDescent="0.2">
      <c r="A375" s="21"/>
      <c r="B375" s="22"/>
      <c r="C375" s="22"/>
      <c r="D375" s="22"/>
      <c r="E375" s="22"/>
      <c r="F375" s="22"/>
      <c r="G375" s="22"/>
      <c r="H375" s="22"/>
      <c r="I375" s="22"/>
      <c r="J375" s="22"/>
      <c r="K375" s="22"/>
      <c r="L375" s="22"/>
    </row>
    <row r="376" spans="1:12" ht="12.75" customHeight="1" x14ac:dyDescent="0.2">
      <c r="A376" s="21"/>
      <c r="B376" s="22"/>
      <c r="C376" s="22"/>
      <c r="D376" s="22"/>
      <c r="E376" s="22"/>
      <c r="F376" s="22"/>
      <c r="G376" s="22"/>
      <c r="H376" s="22"/>
      <c r="I376" s="22"/>
      <c r="J376" s="22"/>
      <c r="K376" s="22"/>
      <c r="L376" s="22"/>
    </row>
    <row r="377" spans="1:12" ht="12.75" customHeight="1" x14ac:dyDescent="0.2">
      <c r="A377" s="21"/>
      <c r="B377" s="22"/>
      <c r="C377" s="22"/>
      <c r="D377" s="22"/>
      <c r="E377" s="22"/>
      <c r="F377" s="22"/>
      <c r="G377" s="22"/>
      <c r="H377" s="22"/>
      <c r="I377" s="22"/>
      <c r="J377" s="22"/>
      <c r="K377" s="22"/>
      <c r="L377" s="22"/>
    </row>
    <row r="378" spans="1:12" ht="12.75" customHeight="1" x14ac:dyDescent="0.2">
      <c r="A378" s="21"/>
      <c r="B378" s="22"/>
      <c r="C378" s="22"/>
      <c r="D378" s="22"/>
      <c r="E378" s="22"/>
      <c r="F378" s="22"/>
      <c r="G378" s="22"/>
      <c r="H378" s="22"/>
      <c r="I378" s="22"/>
      <c r="J378" s="22"/>
      <c r="K378" s="22"/>
      <c r="L378" s="22"/>
    </row>
    <row r="379" spans="1:12" ht="12.75" customHeight="1" x14ac:dyDescent="0.2">
      <c r="A379" s="21"/>
      <c r="B379" s="22"/>
      <c r="C379" s="22"/>
      <c r="D379" s="22"/>
      <c r="E379" s="22"/>
      <c r="F379" s="22"/>
      <c r="G379" s="22"/>
      <c r="H379" s="22"/>
      <c r="I379" s="22"/>
      <c r="J379" s="22"/>
      <c r="K379" s="22"/>
      <c r="L379" s="22"/>
    </row>
    <row r="380" spans="1:12" ht="12.75" customHeight="1" x14ac:dyDescent="0.2">
      <c r="A380" s="21"/>
      <c r="B380" s="22"/>
      <c r="C380" s="22"/>
      <c r="D380" s="22"/>
      <c r="E380" s="22"/>
      <c r="F380" s="22"/>
      <c r="G380" s="22"/>
      <c r="H380" s="22"/>
      <c r="I380" s="22"/>
      <c r="J380" s="22"/>
      <c r="K380" s="22"/>
      <c r="L380" s="22"/>
    </row>
    <row r="381" spans="1:12" ht="12.75" customHeight="1" x14ac:dyDescent="0.2">
      <c r="A381" s="21"/>
      <c r="B381" s="22"/>
      <c r="C381" s="22"/>
      <c r="D381" s="22"/>
      <c r="E381" s="22"/>
      <c r="F381" s="22"/>
      <c r="G381" s="22"/>
      <c r="H381" s="22"/>
      <c r="I381" s="22"/>
      <c r="J381" s="22"/>
      <c r="K381" s="22"/>
      <c r="L381" s="22"/>
    </row>
    <row r="382" spans="1:12" ht="12.75" customHeight="1" x14ac:dyDescent="0.2">
      <c r="A382" s="21"/>
      <c r="B382" s="22"/>
      <c r="C382" s="22"/>
      <c r="D382" s="22"/>
      <c r="E382" s="22"/>
      <c r="F382" s="22"/>
      <c r="G382" s="22"/>
      <c r="H382" s="22"/>
      <c r="I382" s="22"/>
      <c r="J382" s="22"/>
      <c r="K382" s="22"/>
      <c r="L382" s="22"/>
    </row>
    <row r="383" spans="1:12" ht="12.75" customHeight="1" x14ac:dyDescent="0.2">
      <c r="A383" s="21"/>
      <c r="B383" s="22"/>
      <c r="C383" s="22"/>
      <c r="D383" s="22"/>
      <c r="E383" s="22"/>
      <c r="F383" s="22"/>
      <c r="G383" s="22"/>
      <c r="H383" s="22"/>
      <c r="I383" s="22"/>
      <c r="J383" s="22"/>
      <c r="K383" s="22"/>
      <c r="L383" s="22"/>
    </row>
    <row r="384" spans="1:12" ht="15.75" customHeight="1" x14ac:dyDescent="0.2">
      <c r="A384" s="21"/>
      <c r="B384" s="22"/>
      <c r="C384" s="22"/>
      <c r="D384" s="22"/>
      <c r="E384" s="22"/>
      <c r="F384" s="22"/>
      <c r="G384" s="22"/>
      <c r="H384" s="22"/>
      <c r="I384" s="22"/>
      <c r="J384" s="22"/>
      <c r="K384" s="22"/>
      <c r="L384" s="22"/>
    </row>
    <row r="385" spans="1:12" ht="12.75" customHeight="1" x14ac:dyDescent="0.2">
      <c r="A385" s="21"/>
      <c r="B385" s="22"/>
      <c r="C385" s="22"/>
      <c r="D385" s="22"/>
      <c r="E385" s="22"/>
      <c r="F385" s="22"/>
      <c r="G385" s="22"/>
      <c r="H385" s="22"/>
      <c r="I385" s="22"/>
      <c r="J385" s="22"/>
      <c r="K385" s="22"/>
      <c r="L385" s="22"/>
    </row>
    <row r="386" spans="1:12" ht="12.75" customHeight="1" x14ac:dyDescent="0.2">
      <c r="A386" s="21"/>
      <c r="B386" s="22"/>
      <c r="C386" s="22"/>
      <c r="D386" s="22"/>
      <c r="E386" s="22"/>
      <c r="F386" s="22"/>
      <c r="G386" s="22"/>
      <c r="H386" s="22"/>
      <c r="I386" s="22"/>
      <c r="J386" s="22"/>
      <c r="K386" s="22"/>
      <c r="L386" s="22"/>
    </row>
    <row r="387" spans="1:12" ht="12.75" customHeight="1" x14ac:dyDescent="0.2">
      <c r="A387" s="21"/>
      <c r="B387" s="22"/>
      <c r="C387" s="22"/>
      <c r="D387" s="22"/>
      <c r="E387" s="22"/>
      <c r="F387" s="22"/>
      <c r="G387" s="22"/>
      <c r="H387" s="22"/>
      <c r="I387" s="22"/>
      <c r="J387" s="22"/>
      <c r="K387" s="22"/>
      <c r="L387" s="22"/>
    </row>
    <row r="388" spans="1:12" ht="12.75" customHeight="1" x14ac:dyDescent="0.2">
      <c r="A388" s="21"/>
      <c r="B388" s="22"/>
      <c r="C388" s="22"/>
      <c r="D388" s="22"/>
      <c r="E388" s="22"/>
      <c r="F388" s="22"/>
      <c r="G388" s="22"/>
      <c r="H388" s="22"/>
      <c r="I388" s="22"/>
      <c r="J388" s="22"/>
      <c r="K388" s="22"/>
      <c r="L388" s="22"/>
    </row>
    <row r="389" spans="1:12" ht="12.75" customHeight="1" x14ac:dyDescent="0.2">
      <c r="A389" s="21"/>
      <c r="B389" s="22"/>
      <c r="C389" s="22"/>
      <c r="D389" s="22"/>
      <c r="E389" s="22"/>
      <c r="F389" s="22"/>
      <c r="G389" s="22"/>
      <c r="H389" s="22"/>
      <c r="I389" s="22"/>
      <c r="J389" s="22"/>
      <c r="K389" s="22"/>
      <c r="L389" s="22"/>
    </row>
    <row r="390" spans="1:12" ht="12.75" customHeight="1" x14ac:dyDescent="0.2">
      <c r="A390" s="21"/>
      <c r="B390" s="22"/>
      <c r="C390" s="22"/>
      <c r="D390" s="22"/>
      <c r="E390" s="22"/>
      <c r="F390" s="22"/>
      <c r="G390" s="22"/>
      <c r="H390" s="22"/>
      <c r="I390" s="22"/>
      <c r="J390" s="22"/>
      <c r="K390" s="22"/>
      <c r="L390" s="22"/>
    </row>
    <row r="391" spans="1:12" ht="12.75" customHeight="1" x14ac:dyDescent="0.2">
      <c r="A391" s="21"/>
      <c r="B391" s="22"/>
      <c r="C391" s="22"/>
      <c r="D391" s="22"/>
      <c r="E391" s="22"/>
      <c r="F391" s="22"/>
      <c r="G391" s="22"/>
      <c r="H391" s="22"/>
      <c r="I391" s="22"/>
      <c r="J391" s="22"/>
      <c r="K391" s="22"/>
      <c r="L391" s="22"/>
    </row>
    <row r="392" spans="1:12" ht="12.75" customHeight="1" x14ac:dyDescent="0.2">
      <c r="A392" s="21"/>
      <c r="B392" s="22"/>
      <c r="C392" s="22"/>
      <c r="D392" s="22"/>
      <c r="E392" s="22"/>
      <c r="F392" s="22"/>
      <c r="G392" s="22"/>
      <c r="H392" s="22"/>
      <c r="I392" s="22"/>
      <c r="J392" s="22"/>
      <c r="K392" s="22"/>
      <c r="L392" s="22"/>
    </row>
    <row r="393" spans="1:12" ht="12.75" customHeight="1" x14ac:dyDescent="0.2">
      <c r="A393" s="21"/>
      <c r="B393" s="22"/>
      <c r="C393" s="22"/>
      <c r="D393" s="22"/>
      <c r="E393" s="22"/>
      <c r="F393" s="22"/>
      <c r="G393" s="22"/>
      <c r="H393" s="22"/>
      <c r="I393" s="22"/>
      <c r="J393" s="22"/>
      <c r="K393" s="22"/>
      <c r="L393" s="22"/>
    </row>
    <row r="394" spans="1:12" ht="12.75" customHeight="1" x14ac:dyDescent="0.2">
      <c r="A394" s="21"/>
      <c r="B394" s="22"/>
      <c r="C394" s="22"/>
      <c r="D394" s="22"/>
      <c r="E394" s="22"/>
      <c r="F394" s="22"/>
      <c r="G394" s="22"/>
      <c r="H394" s="22"/>
      <c r="I394" s="22"/>
      <c r="J394" s="22"/>
      <c r="K394" s="22"/>
      <c r="L394" s="22"/>
    </row>
    <row r="395" spans="1:12" ht="12.75" customHeight="1" x14ac:dyDescent="0.2">
      <c r="A395" s="21"/>
      <c r="B395" s="22"/>
      <c r="C395" s="22"/>
      <c r="D395" s="22"/>
      <c r="E395" s="22"/>
      <c r="F395" s="22"/>
      <c r="G395" s="22"/>
      <c r="H395" s="22"/>
      <c r="I395" s="22"/>
      <c r="J395" s="22"/>
      <c r="K395" s="22"/>
      <c r="L395" s="22"/>
    </row>
    <row r="396" spans="1:12" ht="12.75" customHeight="1" x14ac:dyDescent="0.2">
      <c r="A396" s="21"/>
      <c r="B396" s="22"/>
      <c r="C396" s="22"/>
      <c r="D396" s="22"/>
      <c r="E396" s="22"/>
      <c r="F396" s="22"/>
      <c r="G396" s="22"/>
      <c r="H396" s="22"/>
      <c r="I396" s="22"/>
      <c r="J396" s="22"/>
      <c r="K396" s="22"/>
      <c r="L396" s="22"/>
    </row>
    <row r="397" spans="1:12" ht="12.75" customHeight="1" x14ac:dyDescent="0.2">
      <c r="A397" s="21"/>
      <c r="B397" s="22"/>
      <c r="C397" s="22"/>
      <c r="D397" s="22"/>
      <c r="E397" s="22"/>
      <c r="F397" s="22"/>
      <c r="G397" s="22"/>
      <c r="H397" s="22"/>
      <c r="I397" s="22"/>
      <c r="J397" s="22"/>
      <c r="K397" s="22"/>
      <c r="L397" s="22"/>
    </row>
    <row r="398" spans="1:12" ht="12.75" customHeight="1" x14ac:dyDescent="0.2">
      <c r="A398" s="21"/>
      <c r="B398" s="22"/>
      <c r="C398" s="22"/>
      <c r="D398" s="22"/>
      <c r="E398" s="22"/>
      <c r="F398" s="22"/>
      <c r="G398" s="22"/>
      <c r="H398" s="22"/>
      <c r="I398" s="22"/>
      <c r="J398" s="22"/>
      <c r="K398" s="22"/>
      <c r="L398" s="22"/>
    </row>
    <row r="399" spans="1:12" ht="12.75" customHeight="1" x14ac:dyDescent="0.2">
      <c r="A399" s="21"/>
      <c r="B399" s="22"/>
      <c r="C399" s="22"/>
      <c r="D399" s="22"/>
      <c r="E399" s="22"/>
      <c r="F399" s="22"/>
      <c r="G399" s="22"/>
      <c r="H399" s="22"/>
      <c r="I399" s="22"/>
      <c r="J399" s="22"/>
      <c r="K399" s="22"/>
      <c r="L399" s="22"/>
    </row>
    <row r="400" spans="1:12" ht="12.75" customHeight="1" x14ac:dyDescent="0.2">
      <c r="A400" s="21"/>
      <c r="B400" s="22"/>
      <c r="C400" s="22"/>
      <c r="D400" s="22"/>
      <c r="E400" s="22"/>
      <c r="F400" s="22"/>
      <c r="G400" s="22"/>
      <c r="H400" s="22"/>
      <c r="I400" s="22"/>
      <c r="J400" s="22"/>
      <c r="K400" s="22"/>
      <c r="L400" s="22"/>
    </row>
    <row r="401" spans="1:15" ht="12.75" customHeight="1" x14ac:dyDescent="0.2">
      <c r="A401" s="21"/>
      <c r="B401" s="22"/>
      <c r="C401" s="22"/>
      <c r="D401" s="22"/>
      <c r="E401" s="22"/>
      <c r="F401" s="22"/>
      <c r="G401" s="22"/>
      <c r="H401" s="22"/>
      <c r="I401" s="22"/>
      <c r="J401" s="22"/>
      <c r="K401" s="22"/>
      <c r="L401" s="22"/>
    </row>
    <row r="402" spans="1:15" ht="12.75" customHeight="1" x14ac:dyDescent="0.2">
      <c r="A402" s="21"/>
      <c r="B402" s="22"/>
      <c r="C402" s="22"/>
      <c r="D402" s="22"/>
      <c r="E402" s="22"/>
      <c r="F402" s="22"/>
      <c r="G402" s="22"/>
      <c r="H402" s="22"/>
      <c r="I402" s="22"/>
      <c r="J402" s="22"/>
      <c r="K402" s="22"/>
      <c r="L402" s="22"/>
    </row>
    <row r="403" spans="1:15" ht="12.75" customHeight="1" x14ac:dyDescent="0.2">
      <c r="A403" s="21"/>
      <c r="B403" s="22"/>
      <c r="C403" s="22"/>
      <c r="D403" s="22"/>
      <c r="E403" s="22"/>
      <c r="F403" s="22"/>
      <c r="G403" s="22"/>
      <c r="H403" s="22"/>
      <c r="I403" s="22"/>
      <c r="J403" s="22"/>
      <c r="K403" s="22"/>
      <c r="L403" s="22"/>
    </row>
    <row r="404" spans="1:15" ht="12.75" customHeight="1" x14ac:dyDescent="0.2">
      <c r="A404" s="21"/>
      <c r="B404" s="22"/>
      <c r="C404" s="22"/>
      <c r="D404" s="22"/>
      <c r="E404" s="22"/>
      <c r="F404" s="22"/>
      <c r="G404" s="22"/>
      <c r="H404" s="22"/>
      <c r="I404" s="22"/>
      <c r="J404" s="22"/>
      <c r="K404" s="22"/>
      <c r="L404" s="22"/>
    </row>
    <row r="405" spans="1:15" ht="12.75" customHeight="1" x14ac:dyDescent="0.2">
      <c r="A405" s="21"/>
      <c r="B405" s="22"/>
      <c r="C405" s="22"/>
      <c r="D405" s="22"/>
      <c r="E405" s="22"/>
      <c r="F405" s="22"/>
      <c r="G405" s="22"/>
      <c r="H405" s="22"/>
      <c r="I405" s="22"/>
      <c r="J405" s="22"/>
      <c r="K405" s="22"/>
      <c r="L405" s="22"/>
    </row>
    <row r="406" spans="1:15" ht="12.75" customHeight="1" x14ac:dyDescent="0.2">
      <c r="A406" s="21"/>
      <c r="B406" s="22"/>
      <c r="C406" s="22"/>
      <c r="D406" s="22"/>
      <c r="E406" s="22"/>
      <c r="F406" s="22"/>
      <c r="G406" s="22"/>
      <c r="H406" s="22"/>
      <c r="I406" s="22"/>
      <c r="J406" s="22"/>
      <c r="K406" s="22"/>
      <c r="L406" s="22"/>
    </row>
    <row r="407" spans="1:15" ht="12.75" customHeight="1" x14ac:dyDescent="0.2">
      <c r="A407" s="21"/>
      <c r="B407" s="22"/>
      <c r="C407" s="22"/>
      <c r="D407" s="22"/>
      <c r="E407" s="22"/>
      <c r="F407" s="22"/>
      <c r="G407" s="22"/>
      <c r="H407" s="22"/>
      <c r="I407" s="22"/>
      <c r="J407" s="22"/>
      <c r="K407" s="22"/>
      <c r="L407" s="22"/>
    </row>
    <row r="408" spans="1:15" ht="12.75" customHeight="1" x14ac:dyDescent="0.2">
      <c r="A408" s="21"/>
      <c r="B408" s="22"/>
      <c r="C408" s="22"/>
      <c r="D408" s="22"/>
      <c r="E408" s="22"/>
      <c r="F408" s="22"/>
      <c r="G408" s="22"/>
      <c r="H408" s="22"/>
      <c r="I408" s="22"/>
      <c r="J408" s="22"/>
      <c r="K408" s="22"/>
      <c r="L408" s="22"/>
    </row>
    <row r="409" spans="1:15" ht="12.75" customHeight="1" x14ac:dyDescent="0.2">
      <c r="A409" s="21"/>
      <c r="B409" s="22"/>
      <c r="C409" s="22"/>
      <c r="D409" s="22"/>
      <c r="E409" s="22"/>
      <c r="F409" s="22"/>
      <c r="G409" s="22"/>
      <c r="H409" s="22"/>
      <c r="I409" s="22"/>
      <c r="J409" s="22"/>
      <c r="K409" s="22"/>
      <c r="L409" s="22"/>
    </row>
    <row r="410" spans="1:15" ht="12.75" customHeight="1" x14ac:dyDescent="0.2">
      <c r="A410" s="21"/>
      <c r="B410" s="22"/>
      <c r="C410" s="22"/>
      <c r="D410" s="22"/>
      <c r="E410" s="22"/>
      <c r="F410" s="22"/>
      <c r="G410" s="22"/>
      <c r="H410" s="22"/>
      <c r="I410" s="22"/>
      <c r="J410" s="22"/>
      <c r="K410" s="22"/>
      <c r="L410" s="22"/>
    </row>
    <row r="411" spans="1:15" ht="12.75" customHeight="1" x14ac:dyDescent="0.2">
      <c r="A411" s="21"/>
      <c r="B411" s="22"/>
      <c r="C411" s="22"/>
      <c r="D411" s="22"/>
      <c r="E411" s="22"/>
      <c r="F411" s="22"/>
      <c r="G411" s="22"/>
      <c r="H411" s="22"/>
      <c r="I411" s="22"/>
      <c r="J411" s="22"/>
      <c r="K411" s="22"/>
      <c r="L411" s="22"/>
    </row>
    <row r="412" spans="1:15" ht="12.75" customHeight="1" x14ac:dyDescent="0.2">
      <c r="A412" s="21"/>
      <c r="B412" s="22"/>
      <c r="C412" s="22"/>
      <c r="D412" s="22"/>
      <c r="E412" s="22"/>
      <c r="F412" s="22"/>
      <c r="G412" s="22"/>
      <c r="H412" s="22"/>
      <c r="I412" s="22"/>
      <c r="J412" s="22"/>
      <c r="K412" s="22"/>
      <c r="L412" s="22"/>
    </row>
    <row r="413" spans="1:15" ht="12.75" customHeight="1" x14ac:dyDescent="0.2">
      <c r="A413" s="21"/>
      <c r="B413" s="22"/>
      <c r="C413" s="22"/>
      <c r="D413" s="22"/>
      <c r="E413" s="22"/>
      <c r="F413" s="22"/>
      <c r="G413" s="22"/>
      <c r="H413" s="22"/>
      <c r="I413" s="22"/>
      <c r="J413" s="22"/>
      <c r="K413" s="22"/>
      <c r="L413" s="22"/>
      <c r="O413" s="30"/>
    </row>
    <row r="414" spans="1:15" ht="12.75" customHeight="1" x14ac:dyDescent="0.2">
      <c r="A414" s="21"/>
      <c r="B414" s="22"/>
      <c r="C414" s="22"/>
      <c r="D414" s="22"/>
      <c r="E414" s="22"/>
      <c r="F414" s="22"/>
      <c r="G414" s="22"/>
      <c r="H414" s="22"/>
      <c r="I414" s="22"/>
      <c r="J414" s="22"/>
      <c r="K414" s="22"/>
      <c r="L414" s="22"/>
      <c r="N414"/>
    </row>
    <row r="415" spans="1:15" ht="12.75" customHeight="1" x14ac:dyDescent="0.2">
      <c r="A415" s="38" t="s">
        <v>98</v>
      </c>
      <c r="B415" s="39"/>
      <c r="C415" s="39"/>
      <c r="D415" s="39"/>
      <c r="E415" s="39"/>
      <c r="F415" s="39"/>
      <c r="G415" s="39"/>
      <c r="H415" s="39"/>
      <c r="I415" s="39"/>
      <c r="J415" s="39"/>
      <c r="K415" s="39"/>
      <c r="L415" s="39"/>
    </row>
    <row r="416" spans="1:15" ht="12.75" customHeight="1" x14ac:dyDescent="0.2">
      <c r="C416" s="36" t="s">
        <v>36</v>
      </c>
      <c r="D416" s="37"/>
    </row>
    <row r="417" spans="1:6" ht="12.75" customHeight="1" x14ac:dyDescent="0.2">
      <c r="A417" s="4" t="s">
        <v>0</v>
      </c>
      <c r="B417" s="5" t="s">
        <v>2</v>
      </c>
      <c r="C417" s="5" t="s">
        <v>35</v>
      </c>
      <c r="D417" s="5" t="s">
        <v>16</v>
      </c>
    </row>
    <row r="418" spans="1:6" ht="12.75" customHeight="1" x14ac:dyDescent="0.2">
      <c r="A418" s="1" t="s">
        <v>93</v>
      </c>
      <c r="B418" s="15">
        <v>14.1</v>
      </c>
      <c r="C418" s="3">
        <v>1029888</v>
      </c>
      <c r="D418" s="13">
        <f>LN(C418/($C$427/POWER($C$428,2)))/LN(2.512)+B418</f>
        <v>20.028321449469669</v>
      </c>
      <c r="F418" s="18"/>
    </row>
    <row r="419" spans="1:6" ht="15" customHeight="1" x14ac:dyDescent="0.2">
      <c r="A419" s="1" t="s">
        <v>94</v>
      </c>
      <c r="B419" s="15">
        <v>14.04</v>
      </c>
      <c r="C419" s="3">
        <v>1241150</v>
      </c>
      <c r="D419" s="13">
        <f t="shared" ref="D419:D422" si="5">LN(C419/($C$427/POWER($C$428,2)))/LN(2.512)+B419</f>
        <v>20.170897189832385</v>
      </c>
      <c r="F419" s="18"/>
    </row>
    <row r="420" spans="1:6" ht="12.75" customHeight="1" x14ac:dyDescent="0.2">
      <c r="A420" s="1" t="s">
        <v>95</v>
      </c>
      <c r="B420" s="15">
        <v>14.23</v>
      </c>
      <c r="C420" s="3">
        <v>875667</v>
      </c>
      <c r="D420" s="13">
        <f t="shared" si="5"/>
        <v>19.98220255849148</v>
      </c>
      <c r="F420" s="18"/>
    </row>
    <row r="421" spans="1:6" ht="12.75" customHeight="1" x14ac:dyDescent="0.2">
      <c r="A421" s="1" t="s">
        <v>96</v>
      </c>
      <c r="B421" s="15">
        <v>13.94</v>
      </c>
      <c r="C421" s="3">
        <v>1122084</v>
      </c>
      <c r="D421" s="13">
        <f t="shared" si="5"/>
        <v>19.961405309813941</v>
      </c>
      <c r="F421" s="18"/>
    </row>
    <row r="422" spans="1:6" ht="12.75" customHeight="1" x14ac:dyDescent="0.2">
      <c r="A422" s="1" t="s">
        <v>97</v>
      </c>
      <c r="B422" s="15">
        <v>14.17</v>
      </c>
      <c r="C422" s="3">
        <v>949239</v>
      </c>
      <c r="D422" s="13">
        <f t="shared" si="5"/>
        <v>20.009789733418387</v>
      </c>
      <c r="F422" s="18"/>
    </row>
    <row r="423" spans="1:6" ht="12.75" customHeight="1" x14ac:dyDescent="0.2">
      <c r="A423" s="28" t="s">
        <v>8</v>
      </c>
      <c r="B423" s="8"/>
      <c r="C423" s="3"/>
      <c r="D423" s="14">
        <f>AVERAGE(D418:D422)</f>
        <v>20.030523248205174</v>
      </c>
    </row>
    <row r="424" spans="1:6" ht="12.75" customHeight="1" x14ac:dyDescent="0.2">
      <c r="A424" s="28" t="s">
        <v>47</v>
      </c>
      <c r="B424" s="8"/>
      <c r="C424" s="3"/>
      <c r="D424" s="14">
        <f>STDEV(D418:D422)</f>
        <v>8.2540518084917747E-2</v>
      </c>
    </row>
    <row r="425" spans="1:6" ht="12.75" customHeight="1" x14ac:dyDescent="0.2">
      <c r="D425" s="7"/>
    </row>
    <row r="426" spans="1:6" ht="12.75" customHeight="1" x14ac:dyDescent="0.2">
      <c r="D426" s="5" t="s">
        <v>48</v>
      </c>
    </row>
    <row r="427" spans="1:6" ht="12.75" customHeight="1" x14ac:dyDescent="0.2">
      <c r="A427" s="4" t="s">
        <v>121</v>
      </c>
      <c r="B427" t="s">
        <v>18</v>
      </c>
      <c r="C427" s="3">
        <v>1850</v>
      </c>
      <c r="D427" s="15">
        <f>C427*0.79/1200</f>
        <v>1.2179166666666668</v>
      </c>
    </row>
    <row r="428" spans="1:6" ht="12.75" customHeight="1" x14ac:dyDescent="0.2">
      <c r="A428" s="4" t="s">
        <v>19</v>
      </c>
      <c r="B428" t="s">
        <v>20</v>
      </c>
      <c r="C428" s="2">
        <v>0.65</v>
      </c>
      <c r="D428" s="2"/>
    </row>
    <row r="429" spans="1:6" ht="12.75" customHeight="1" x14ac:dyDescent="0.2"/>
    <row r="430" spans="1:6" ht="12.75" customHeight="1" x14ac:dyDescent="0.2">
      <c r="A430" s="4" t="s">
        <v>115</v>
      </c>
      <c r="C430" s="20" t="s">
        <v>124</v>
      </c>
    </row>
    <row r="431" spans="1:6" ht="12.75" customHeight="1" x14ac:dyDescent="0.2">
      <c r="A431" s="4" t="s">
        <v>116</v>
      </c>
      <c r="C431" s="20" t="s">
        <v>163</v>
      </c>
    </row>
    <row r="432" spans="1:6" ht="12.75" customHeight="1" x14ac:dyDescent="0.2">
      <c r="A432" s="4" t="s">
        <v>117</v>
      </c>
      <c r="C432" s="27">
        <v>1200</v>
      </c>
    </row>
    <row r="433" spans="1:3" ht="12.75" customHeight="1" x14ac:dyDescent="0.2">
      <c r="A433" s="4" t="s">
        <v>129</v>
      </c>
      <c r="C433" t="s">
        <v>99</v>
      </c>
    </row>
    <row r="434" spans="1:3" ht="12.75" customHeight="1" x14ac:dyDescent="0.2">
      <c r="A434" s="4" t="s">
        <v>118</v>
      </c>
      <c r="C434" s="20" t="s">
        <v>123</v>
      </c>
    </row>
    <row r="435" spans="1:3" ht="12.75" customHeight="1" x14ac:dyDescent="0.2">
      <c r="A435" s="4" t="s">
        <v>119</v>
      </c>
      <c r="C435" s="20" t="s">
        <v>123</v>
      </c>
    </row>
    <row r="436" spans="1:3" ht="12.75" customHeight="1" x14ac:dyDescent="0.2">
      <c r="A436" s="4"/>
    </row>
    <row r="437" spans="1:3" ht="12.75" customHeight="1" x14ac:dyDescent="0.2">
      <c r="A437" s="4"/>
    </row>
    <row r="438" spans="1:3" ht="12.75" customHeight="1" x14ac:dyDescent="0.2">
      <c r="A438" s="4"/>
    </row>
    <row r="439" spans="1:3" ht="12.75" customHeight="1" x14ac:dyDescent="0.2">
      <c r="A439" s="4"/>
    </row>
    <row r="440" spans="1:3" ht="12.75" customHeight="1" x14ac:dyDescent="0.2">
      <c r="A440" s="4"/>
    </row>
    <row r="441" spans="1:3" ht="12.75" customHeight="1" x14ac:dyDescent="0.2">
      <c r="A441" s="4"/>
    </row>
    <row r="442" spans="1:3" ht="12.75" customHeight="1" x14ac:dyDescent="0.2">
      <c r="A442" s="4"/>
    </row>
    <row r="443" spans="1:3" ht="15.75" customHeight="1" x14ac:dyDescent="0.2">
      <c r="A443" s="4"/>
    </row>
    <row r="444" spans="1:3" ht="12.75" customHeight="1" x14ac:dyDescent="0.2">
      <c r="A444" s="4"/>
    </row>
    <row r="445" spans="1:3" ht="12.75" customHeight="1" x14ac:dyDescent="0.2">
      <c r="A445" s="4"/>
    </row>
    <row r="446" spans="1:3" ht="12.75" customHeight="1" x14ac:dyDescent="0.2">
      <c r="A446" s="4"/>
    </row>
    <row r="447" spans="1:3" ht="12.75" customHeight="1" x14ac:dyDescent="0.2">
      <c r="A447" s="4"/>
    </row>
    <row r="448" spans="1:3" ht="12.75" customHeight="1" x14ac:dyDescent="0.2">
      <c r="A448" s="4"/>
    </row>
    <row r="449" spans="1:1" ht="12.75" customHeight="1" x14ac:dyDescent="0.2">
      <c r="A449" s="4"/>
    </row>
    <row r="450" spans="1:1" ht="12.75" customHeight="1" x14ac:dyDescent="0.2">
      <c r="A450" s="4"/>
    </row>
    <row r="451" spans="1:1" ht="12.75" customHeight="1" x14ac:dyDescent="0.2">
      <c r="A451" s="4"/>
    </row>
    <row r="452" spans="1:1" ht="12.75" customHeight="1" x14ac:dyDescent="0.2">
      <c r="A452" s="4"/>
    </row>
    <row r="453" spans="1:1" ht="12.75" customHeight="1" x14ac:dyDescent="0.2">
      <c r="A453" s="4"/>
    </row>
    <row r="454" spans="1:1" ht="12.75" customHeight="1" x14ac:dyDescent="0.2">
      <c r="A454" s="4"/>
    </row>
    <row r="455" spans="1:1" ht="12.75" customHeight="1" x14ac:dyDescent="0.2">
      <c r="A455" s="4"/>
    </row>
    <row r="456" spans="1:1" ht="12.75" customHeight="1" x14ac:dyDescent="0.2">
      <c r="A456" s="4"/>
    </row>
    <row r="457" spans="1:1" ht="12.75" customHeight="1" x14ac:dyDescent="0.2">
      <c r="A457" s="4"/>
    </row>
    <row r="458" spans="1:1" ht="12.75" customHeight="1" x14ac:dyDescent="0.2">
      <c r="A458" s="4"/>
    </row>
    <row r="459" spans="1:1" ht="12.75" customHeight="1" x14ac:dyDescent="0.2">
      <c r="A459" s="4"/>
    </row>
    <row r="460" spans="1:1" ht="12.75" customHeight="1" x14ac:dyDescent="0.2">
      <c r="A460" s="4"/>
    </row>
    <row r="461" spans="1:1" ht="12.75" customHeight="1" x14ac:dyDescent="0.2">
      <c r="A461" s="4"/>
    </row>
    <row r="462" spans="1:1" ht="12.75" customHeight="1" x14ac:dyDescent="0.2">
      <c r="A462" s="4"/>
    </row>
    <row r="463" spans="1:1" ht="12.75" customHeight="1" x14ac:dyDescent="0.2">
      <c r="A463" s="4"/>
    </row>
    <row r="464" spans="1:1" ht="12.75" customHeight="1" x14ac:dyDescent="0.2">
      <c r="A464" s="4"/>
    </row>
    <row r="465" spans="1:12" ht="12.75" customHeight="1" x14ac:dyDescent="0.2">
      <c r="A465" s="4"/>
    </row>
    <row r="466" spans="1:12" ht="12.75" customHeight="1" x14ac:dyDescent="0.2">
      <c r="A466" s="4"/>
    </row>
    <row r="467" spans="1:12" ht="12.75" customHeight="1" x14ac:dyDescent="0.2">
      <c r="A467" s="4"/>
    </row>
    <row r="468" spans="1:12" ht="12.75" customHeight="1" x14ac:dyDescent="0.2">
      <c r="A468" s="4"/>
    </row>
    <row r="469" spans="1:12" ht="12.75" customHeight="1" x14ac:dyDescent="0.2">
      <c r="A469" s="4"/>
    </row>
    <row r="470" spans="1:12" ht="12.75" customHeight="1" x14ac:dyDescent="0.2">
      <c r="A470" s="4"/>
    </row>
    <row r="471" spans="1:12" ht="12.75" customHeight="1" x14ac:dyDescent="0.2">
      <c r="A471" s="4"/>
    </row>
    <row r="472" spans="1:12" ht="12.75" customHeight="1" x14ac:dyDescent="0.2">
      <c r="A472" s="4"/>
    </row>
    <row r="473" spans="1:12" ht="12.75" customHeight="1" x14ac:dyDescent="0.2">
      <c r="A473" s="4"/>
    </row>
    <row r="474" spans="1:12" ht="12.75" customHeight="1" x14ac:dyDescent="0.2">
      <c r="A474" s="38" t="s">
        <v>88</v>
      </c>
      <c r="B474" s="39"/>
      <c r="C474" s="39"/>
      <c r="D474" s="39"/>
      <c r="E474" s="39"/>
      <c r="F474" s="39"/>
      <c r="G474" s="39"/>
      <c r="H474" s="39"/>
      <c r="I474" s="39"/>
      <c r="J474" s="39"/>
      <c r="K474" s="39"/>
      <c r="L474" s="39"/>
    </row>
    <row r="475" spans="1:12" ht="12.75" customHeight="1" x14ac:dyDescent="0.2">
      <c r="C475" s="36" t="s">
        <v>36</v>
      </c>
      <c r="D475" s="37"/>
    </row>
    <row r="476" spans="1:12" ht="12.75" customHeight="1" x14ac:dyDescent="0.2">
      <c r="A476" s="4" t="s">
        <v>0</v>
      </c>
      <c r="B476" s="5" t="s">
        <v>2</v>
      </c>
      <c r="C476" s="5" t="s">
        <v>35</v>
      </c>
      <c r="D476" s="5" t="s">
        <v>16</v>
      </c>
    </row>
    <row r="477" spans="1:12" ht="12.75" customHeight="1" x14ac:dyDescent="0.2">
      <c r="A477" s="1" t="s">
        <v>83</v>
      </c>
      <c r="B477" s="15">
        <v>16.14</v>
      </c>
      <c r="C477" s="3">
        <v>176107</v>
      </c>
      <c r="D477" s="13">
        <f>LN(C477/($C$486/POWER($C$487,2)))/LN(2.512)+B477</f>
        <v>20.403464121190673</v>
      </c>
      <c r="F477" s="18"/>
    </row>
    <row r="478" spans="1:12" ht="15" customHeight="1" x14ac:dyDescent="0.2">
      <c r="A478" s="1" t="s">
        <v>84</v>
      </c>
      <c r="B478" s="15">
        <v>13.4</v>
      </c>
      <c r="C478" s="3">
        <v>1047328</v>
      </c>
      <c r="D478" s="13">
        <f t="shared" ref="D478:D481" si="6">LN(C478/($C$486/POWER($C$487,2)))/LN(2.512)+B478</f>
        <v>19.599134342489108</v>
      </c>
      <c r="F478" s="18"/>
    </row>
    <row r="479" spans="1:12" ht="12.75" customHeight="1" x14ac:dyDescent="0.2">
      <c r="A479" s="1" t="s">
        <v>85</v>
      </c>
      <c r="B479" s="15">
        <v>14.61</v>
      </c>
      <c r="C479" s="3">
        <v>443601</v>
      </c>
      <c r="D479" s="13">
        <f t="shared" si="6"/>
        <v>19.876454630748796</v>
      </c>
      <c r="F479" s="18"/>
    </row>
    <row r="480" spans="1:12" ht="12.75" customHeight="1" x14ac:dyDescent="0.2">
      <c r="A480" s="1" t="s">
        <v>86</v>
      </c>
      <c r="B480" s="15">
        <v>16.05</v>
      </c>
      <c r="C480" s="3">
        <v>208949</v>
      </c>
      <c r="D480" s="13">
        <f t="shared" si="6"/>
        <v>20.499114203366812</v>
      </c>
      <c r="F480" s="18"/>
    </row>
    <row r="481" spans="1:14" ht="12.75" customHeight="1" x14ac:dyDescent="0.2">
      <c r="A481" s="1" t="s">
        <v>87</v>
      </c>
      <c r="B481" s="15">
        <v>16.190000000000001</v>
      </c>
      <c r="C481" s="3">
        <v>136099</v>
      </c>
      <c r="D481" s="13">
        <f t="shared" si="6"/>
        <v>20.173673643712977</v>
      </c>
      <c r="F481" s="18"/>
    </row>
    <row r="482" spans="1:14" ht="12.75" customHeight="1" x14ac:dyDescent="0.2">
      <c r="A482" s="28" t="s">
        <v>8</v>
      </c>
      <c r="B482" s="8"/>
      <c r="C482" s="3"/>
      <c r="D482" s="14">
        <f>AVERAGE(D477:D481)</f>
        <v>20.110368188301671</v>
      </c>
    </row>
    <row r="483" spans="1:14" ht="12.75" customHeight="1" x14ac:dyDescent="0.2">
      <c r="A483" s="28" t="s">
        <v>47</v>
      </c>
      <c r="B483" s="8"/>
      <c r="C483" s="3"/>
      <c r="D483" s="14">
        <f>STDEV(D477:D481)</f>
        <v>0.37319963434510461</v>
      </c>
      <c r="N483" s="17"/>
    </row>
    <row r="484" spans="1:14" ht="12.75" customHeight="1" x14ac:dyDescent="0.2">
      <c r="D484" s="7"/>
      <c r="N484" s="17"/>
    </row>
    <row r="485" spans="1:14" ht="12.75" customHeight="1" x14ac:dyDescent="0.2">
      <c r="D485" s="5" t="s">
        <v>48</v>
      </c>
      <c r="N485" s="17"/>
    </row>
    <row r="486" spans="1:14" ht="12.75" customHeight="1" x14ac:dyDescent="0.2">
      <c r="A486" s="28" t="s">
        <v>121</v>
      </c>
      <c r="B486" t="s">
        <v>18</v>
      </c>
      <c r="C486" s="3">
        <v>1466</v>
      </c>
      <c r="D486" s="15">
        <f>C486*0.79/1200</f>
        <v>0.96511666666666673</v>
      </c>
    </row>
    <row r="487" spans="1:14" ht="12.75" customHeight="1" x14ac:dyDescent="0.2">
      <c r="A487" s="4" t="s">
        <v>19</v>
      </c>
      <c r="B487" t="s">
        <v>20</v>
      </c>
      <c r="C487" s="2">
        <v>0.65</v>
      </c>
      <c r="D487" s="2"/>
    </row>
    <row r="488" spans="1:14" ht="12.75" customHeight="1" x14ac:dyDescent="0.2"/>
    <row r="489" spans="1:14" ht="12.75" customHeight="1" x14ac:dyDescent="0.2">
      <c r="A489" s="4" t="s">
        <v>115</v>
      </c>
      <c r="C489" s="20" t="s">
        <v>125</v>
      </c>
    </row>
    <row r="490" spans="1:14" ht="12.75" customHeight="1" x14ac:dyDescent="0.2">
      <c r="A490" s="4" t="s">
        <v>116</v>
      </c>
      <c r="C490" s="20" t="s">
        <v>163</v>
      </c>
    </row>
    <row r="491" spans="1:14" ht="12.75" customHeight="1" x14ac:dyDescent="0.2">
      <c r="A491" s="4" t="s">
        <v>117</v>
      </c>
      <c r="C491" s="27">
        <v>1200</v>
      </c>
      <c r="G491" s="20"/>
    </row>
    <row r="492" spans="1:14" ht="12.75" customHeight="1" x14ac:dyDescent="0.2">
      <c r="A492" s="4" t="s">
        <v>129</v>
      </c>
      <c r="C492" s="20" t="s">
        <v>126</v>
      </c>
    </row>
    <row r="493" spans="1:14" ht="12.75" customHeight="1" x14ac:dyDescent="0.2">
      <c r="A493" s="4" t="s">
        <v>118</v>
      </c>
      <c r="C493" s="20" t="s">
        <v>127</v>
      </c>
    </row>
    <row r="494" spans="1:14" ht="12.75" customHeight="1" x14ac:dyDescent="0.2">
      <c r="A494" s="4" t="s">
        <v>119</v>
      </c>
      <c r="C494" s="20" t="s">
        <v>128</v>
      </c>
    </row>
    <row r="495" spans="1:14" ht="12.75" customHeight="1" x14ac:dyDescent="0.2">
      <c r="A495" s="4"/>
    </row>
    <row r="496" spans="1:14" ht="12.75" customHeight="1" x14ac:dyDescent="0.2">
      <c r="A496" s="4"/>
    </row>
    <row r="497" spans="1:1" ht="12.75" customHeight="1" x14ac:dyDescent="0.2">
      <c r="A497" s="4"/>
    </row>
    <row r="498" spans="1:1" ht="12.75" customHeight="1" x14ac:dyDescent="0.2">
      <c r="A498" s="4"/>
    </row>
    <row r="499" spans="1:1" ht="12.75" customHeight="1" x14ac:dyDescent="0.2">
      <c r="A499" s="4"/>
    </row>
    <row r="500" spans="1:1" ht="12.75" customHeight="1" x14ac:dyDescent="0.2">
      <c r="A500" s="4"/>
    </row>
    <row r="501" spans="1:1" ht="12.75" customHeight="1" x14ac:dyDescent="0.2">
      <c r="A501" s="4"/>
    </row>
    <row r="502" spans="1:1" ht="12.75" customHeight="1" x14ac:dyDescent="0.2">
      <c r="A502" s="4"/>
    </row>
    <row r="503" spans="1:1" ht="12.75" customHeight="1" x14ac:dyDescent="0.2">
      <c r="A503" s="4"/>
    </row>
    <row r="504" spans="1:1" ht="12.75" customHeight="1" x14ac:dyDescent="0.2">
      <c r="A504" s="4"/>
    </row>
    <row r="505" spans="1:1" ht="12.75" customHeight="1" x14ac:dyDescent="0.2">
      <c r="A505" s="4"/>
    </row>
    <row r="506" spans="1:1" ht="12.75" customHeight="1" x14ac:dyDescent="0.2">
      <c r="A506" s="4"/>
    </row>
    <row r="507" spans="1:1" ht="15.75" customHeight="1" x14ac:dyDescent="0.2">
      <c r="A507" s="4"/>
    </row>
    <row r="508" spans="1:1" ht="12.75" customHeight="1" x14ac:dyDescent="0.2">
      <c r="A508" s="4"/>
    </row>
    <row r="509" spans="1:1" ht="12.75" customHeight="1" x14ac:dyDescent="0.2">
      <c r="A509" s="4"/>
    </row>
    <row r="510" spans="1:1" ht="12.75" customHeight="1" x14ac:dyDescent="0.2">
      <c r="A510" s="4"/>
    </row>
    <row r="511" spans="1:1" ht="12.75" customHeight="1" x14ac:dyDescent="0.2">
      <c r="A511" s="4"/>
    </row>
    <row r="512" spans="1:1" ht="12.75" customHeight="1" x14ac:dyDescent="0.2">
      <c r="A512" s="4"/>
    </row>
    <row r="513" spans="1:1" ht="12.75" customHeight="1" x14ac:dyDescent="0.2">
      <c r="A513" s="4"/>
    </row>
    <row r="514" spans="1:1" ht="12.75" customHeight="1" x14ac:dyDescent="0.2">
      <c r="A514" s="4"/>
    </row>
    <row r="515" spans="1:1" ht="12.75" customHeight="1" x14ac:dyDescent="0.2">
      <c r="A515" s="4"/>
    </row>
    <row r="516" spans="1:1" ht="12.75" customHeight="1" x14ac:dyDescent="0.2">
      <c r="A516" s="4"/>
    </row>
    <row r="517" spans="1:1" ht="12.75" customHeight="1" x14ac:dyDescent="0.2">
      <c r="A517" s="4"/>
    </row>
    <row r="518" spans="1:1" ht="12.75" customHeight="1" x14ac:dyDescent="0.2">
      <c r="A518" s="4"/>
    </row>
    <row r="519" spans="1:1" ht="12.75" customHeight="1" x14ac:dyDescent="0.2">
      <c r="A519" s="4"/>
    </row>
    <row r="520" spans="1:1" ht="12.75" customHeight="1" x14ac:dyDescent="0.2">
      <c r="A520" s="4"/>
    </row>
    <row r="521" spans="1:1" ht="12.75" customHeight="1" x14ac:dyDescent="0.2">
      <c r="A521" s="4"/>
    </row>
    <row r="522" spans="1:1" ht="12.75" customHeight="1" x14ac:dyDescent="0.2">
      <c r="A522" s="4"/>
    </row>
    <row r="523" spans="1:1" ht="12.75" customHeight="1" x14ac:dyDescent="0.2">
      <c r="A523" s="4"/>
    </row>
    <row r="524" spans="1:1" ht="12.75" customHeight="1" x14ac:dyDescent="0.2">
      <c r="A524" s="4"/>
    </row>
    <row r="525" spans="1:1" ht="12.75" customHeight="1" x14ac:dyDescent="0.2">
      <c r="A525" s="4"/>
    </row>
    <row r="526" spans="1:1" ht="12.75" customHeight="1" x14ac:dyDescent="0.2">
      <c r="A526" s="4"/>
    </row>
    <row r="527" spans="1:1" ht="12.75" customHeight="1" x14ac:dyDescent="0.2">
      <c r="A527" s="4"/>
    </row>
    <row r="528" spans="1:1" ht="12.75" customHeight="1" x14ac:dyDescent="0.2">
      <c r="A528" s="4"/>
    </row>
    <row r="529" spans="1:12" ht="12.75" customHeight="1" x14ac:dyDescent="0.2">
      <c r="A529" s="4"/>
    </row>
    <row r="530" spans="1:12" ht="12.75" customHeight="1" x14ac:dyDescent="0.2">
      <c r="A530" s="4"/>
    </row>
    <row r="531" spans="1:12" ht="12.75" customHeight="1" x14ac:dyDescent="0.2">
      <c r="A531" s="4"/>
    </row>
    <row r="532" spans="1:12" ht="12.75" customHeight="1" x14ac:dyDescent="0.2">
      <c r="A532" s="4"/>
    </row>
    <row r="533" spans="1:12" ht="12.75" customHeight="1" x14ac:dyDescent="0.2">
      <c r="A533" s="41" t="s">
        <v>89</v>
      </c>
      <c r="B533" s="42"/>
      <c r="C533" s="42"/>
      <c r="D533" s="42"/>
      <c r="E533" s="42"/>
      <c r="F533" s="42"/>
      <c r="G533" s="42"/>
      <c r="H533" s="42"/>
      <c r="I533" s="42"/>
      <c r="J533" s="42"/>
      <c r="K533" s="42"/>
      <c r="L533" s="42"/>
    </row>
    <row r="534" spans="1:12" ht="12.75" customHeight="1" x14ac:dyDescent="0.2">
      <c r="C534" s="36" t="s">
        <v>36</v>
      </c>
      <c r="D534" s="37"/>
    </row>
    <row r="535" spans="1:12" ht="12.75" customHeight="1" x14ac:dyDescent="0.2">
      <c r="A535" s="4" t="s">
        <v>0</v>
      </c>
      <c r="B535" s="5" t="s">
        <v>2</v>
      </c>
      <c r="C535" s="5" t="s">
        <v>35</v>
      </c>
      <c r="D535" s="5" t="s">
        <v>16</v>
      </c>
    </row>
    <row r="536" spans="1:12" ht="12.75" customHeight="1" x14ac:dyDescent="0.2">
      <c r="A536" s="1" t="s">
        <v>76</v>
      </c>
      <c r="B536" s="15">
        <v>13.26</v>
      </c>
      <c r="C536" s="3">
        <v>1287881</v>
      </c>
      <c r="D536" s="13">
        <f>LN(C536/($C$545/POWER($C$546,2)))/LN(2.512)+B536</f>
        <v>20.440596494554075</v>
      </c>
    </row>
    <row r="537" spans="1:12" ht="15" customHeight="1" x14ac:dyDescent="0.2">
      <c r="A537" s="1" t="s">
        <v>77</v>
      </c>
      <c r="B537" s="15">
        <v>13.51</v>
      </c>
      <c r="C537" s="3">
        <v>962196</v>
      </c>
      <c r="D537" s="13">
        <f>LN(C537/($C$545/POWER($C$546,2)))/LN(2.512)+B537</f>
        <v>20.374081559041173</v>
      </c>
    </row>
    <row r="538" spans="1:12" ht="12.75" customHeight="1" x14ac:dyDescent="0.2">
      <c r="A538" s="1" t="s">
        <v>78</v>
      </c>
      <c r="B538" s="15">
        <v>13.61</v>
      </c>
      <c r="C538" s="3">
        <v>953088</v>
      </c>
      <c r="D538" s="13">
        <f>LN(C538/($C$545/POWER($C$546,2)))/LN(2.512)+B538</f>
        <v>20.463755701889276</v>
      </c>
    </row>
    <row r="539" spans="1:12" ht="12.75" customHeight="1" x14ac:dyDescent="0.2">
      <c r="A539" s="1" t="s">
        <v>81</v>
      </c>
      <c r="B539" s="15">
        <v>14.02</v>
      </c>
      <c r="C539" s="3">
        <v>724083</v>
      </c>
      <c r="D539" s="13">
        <f>LN(C539/($C$545/POWER($C$546,2)))/LN(2.512)+B539</f>
        <v>20.575408721336707</v>
      </c>
    </row>
    <row r="540" spans="1:12" ht="12.75" customHeight="1" x14ac:dyDescent="0.2">
      <c r="A540" s="1" t="s">
        <v>79</v>
      </c>
      <c r="B540" s="15">
        <v>13.64</v>
      </c>
      <c r="C540" s="3">
        <v>937753</v>
      </c>
      <c r="D540" s="13">
        <f>LN(C540/($C$545/POWER($C$546,2)))/LN(2.512)+B540</f>
        <v>20.47614521800212</v>
      </c>
    </row>
    <row r="541" spans="1:12" ht="12.75" customHeight="1" x14ac:dyDescent="0.2">
      <c r="A541" s="28" t="s">
        <v>8</v>
      </c>
      <c r="B541" s="8"/>
      <c r="C541" s="3"/>
      <c r="D541" s="14">
        <f>AVERAGE(D536:D540)</f>
        <v>20.465997538964668</v>
      </c>
    </row>
    <row r="542" spans="1:12" ht="12.75" customHeight="1" x14ac:dyDescent="0.2">
      <c r="A542" s="28" t="s">
        <v>47</v>
      </c>
      <c r="B542" s="8"/>
      <c r="C542" s="3"/>
      <c r="D542" s="14">
        <f>STDEV(D536:D540)</f>
        <v>7.2753983522918939E-2</v>
      </c>
    </row>
    <row r="543" spans="1:12" ht="12.75" customHeight="1" x14ac:dyDescent="0.2">
      <c r="D543" s="7"/>
    </row>
    <row r="544" spans="1:12" ht="12.75" customHeight="1" x14ac:dyDescent="0.2">
      <c r="D544" s="5" t="s">
        <v>48</v>
      </c>
    </row>
    <row r="545" spans="1:4" ht="12.75" customHeight="1" x14ac:dyDescent="0.2">
      <c r="A545" s="4" t="s">
        <v>121</v>
      </c>
      <c r="B545" t="s">
        <v>18</v>
      </c>
      <c r="C545" s="3">
        <v>730</v>
      </c>
      <c r="D545" s="15">
        <f>C545*0.79/600</f>
        <v>0.96116666666666672</v>
      </c>
    </row>
    <row r="546" spans="1:4" ht="12.75" customHeight="1" x14ac:dyDescent="0.2">
      <c r="A546" s="4" t="s">
        <v>19</v>
      </c>
      <c r="B546" t="s">
        <v>20</v>
      </c>
      <c r="C546" s="2">
        <v>0.65</v>
      </c>
      <c r="D546" s="2"/>
    </row>
    <row r="547" spans="1:4" ht="12.75" customHeight="1" x14ac:dyDescent="0.2">
      <c r="A547" s="4"/>
      <c r="C547" s="2"/>
      <c r="D547" s="2"/>
    </row>
    <row r="548" spans="1:4" ht="12.75" customHeight="1" x14ac:dyDescent="0.2">
      <c r="A548" s="4" t="s">
        <v>115</v>
      </c>
      <c r="C548" s="20" t="s">
        <v>82</v>
      </c>
      <c r="D548" s="2"/>
    </row>
    <row r="549" spans="1:4" ht="12.75" customHeight="1" x14ac:dyDescent="0.2">
      <c r="A549" s="4" t="s">
        <v>116</v>
      </c>
      <c r="C549" s="20" t="s">
        <v>163</v>
      </c>
      <c r="D549" s="2"/>
    </row>
    <row r="550" spans="1:4" ht="12.75" customHeight="1" x14ac:dyDescent="0.2">
      <c r="A550" s="4" t="s">
        <v>117</v>
      </c>
      <c r="C550" s="27">
        <v>600</v>
      </c>
      <c r="D550" s="2"/>
    </row>
    <row r="551" spans="1:4" ht="12.75" customHeight="1" x14ac:dyDescent="0.2">
      <c r="A551" s="4" t="s">
        <v>129</v>
      </c>
      <c r="C551" s="20" t="s">
        <v>130</v>
      </c>
      <c r="D551" s="2"/>
    </row>
    <row r="552" spans="1:4" ht="12.75" customHeight="1" x14ac:dyDescent="0.2">
      <c r="A552" s="4" t="s">
        <v>118</v>
      </c>
      <c r="C552" s="20" t="s">
        <v>131</v>
      </c>
      <c r="D552" s="2"/>
    </row>
    <row r="553" spans="1:4" ht="12.75" customHeight="1" x14ac:dyDescent="0.2">
      <c r="A553" s="4" t="s">
        <v>119</v>
      </c>
      <c r="C553" s="20" t="s">
        <v>132</v>
      </c>
      <c r="D553" s="2"/>
    </row>
    <row r="554" spans="1:4" ht="12.75" customHeight="1" x14ac:dyDescent="0.2">
      <c r="A554" s="4"/>
    </row>
    <row r="555" spans="1:4" ht="12.75" customHeight="1" x14ac:dyDescent="0.2">
      <c r="A555" s="4"/>
    </row>
    <row r="556" spans="1:4" ht="12.75" customHeight="1" x14ac:dyDescent="0.2">
      <c r="A556" s="4"/>
    </row>
    <row r="557" spans="1:4" ht="12.75" customHeight="1" x14ac:dyDescent="0.2">
      <c r="A557" s="4"/>
    </row>
    <row r="558" spans="1:4" ht="12.75" customHeight="1" x14ac:dyDescent="0.2">
      <c r="A558" s="4"/>
    </row>
    <row r="559" spans="1:4" ht="12.75" customHeight="1" x14ac:dyDescent="0.2">
      <c r="A559" s="4"/>
    </row>
    <row r="560" spans="1:4" ht="12.75" customHeight="1" x14ac:dyDescent="0.2">
      <c r="A560" s="4"/>
    </row>
    <row r="561" spans="1:1" ht="12.75" customHeight="1" x14ac:dyDescent="0.2">
      <c r="A561" s="4"/>
    </row>
    <row r="562" spans="1:1" ht="12.75" customHeight="1" x14ac:dyDescent="0.2">
      <c r="A562" s="4"/>
    </row>
    <row r="563" spans="1:1" ht="12.75" customHeight="1" x14ac:dyDescent="0.2">
      <c r="A563" s="4"/>
    </row>
    <row r="564" spans="1:1" ht="12.75" customHeight="1" x14ac:dyDescent="0.2">
      <c r="A564" s="4"/>
    </row>
    <row r="565" spans="1:1" ht="12.75" customHeight="1" x14ac:dyDescent="0.2">
      <c r="A565" s="4"/>
    </row>
    <row r="566" spans="1:1" ht="15.75" customHeight="1" x14ac:dyDescent="0.2">
      <c r="A566" s="4"/>
    </row>
    <row r="567" spans="1:1" x14ac:dyDescent="0.2">
      <c r="A567" s="4"/>
    </row>
    <row r="568" spans="1:1" ht="12.75" customHeight="1" x14ac:dyDescent="0.2">
      <c r="A568" s="4"/>
    </row>
    <row r="569" spans="1:1" x14ac:dyDescent="0.2">
      <c r="A569" s="4"/>
    </row>
    <row r="570" spans="1:1" x14ac:dyDescent="0.2">
      <c r="A570" s="4"/>
    </row>
    <row r="571" spans="1:1" x14ac:dyDescent="0.2">
      <c r="A571" s="4"/>
    </row>
    <row r="572" spans="1:1" x14ac:dyDescent="0.2">
      <c r="A572" s="4"/>
    </row>
    <row r="573" spans="1:1" x14ac:dyDescent="0.2">
      <c r="A573" s="4"/>
    </row>
    <row r="574" spans="1:1" x14ac:dyDescent="0.2">
      <c r="A574" s="4"/>
    </row>
    <row r="575" spans="1:1" x14ac:dyDescent="0.2">
      <c r="A575" s="4"/>
    </row>
    <row r="576" spans="1:1" x14ac:dyDescent="0.2">
      <c r="A576" s="4"/>
    </row>
    <row r="577" spans="1:12" x14ac:dyDescent="0.2">
      <c r="A577" s="4"/>
    </row>
    <row r="578" spans="1:12" x14ac:dyDescent="0.2">
      <c r="A578" s="4"/>
    </row>
    <row r="579" spans="1:12" x14ac:dyDescent="0.2">
      <c r="A579" s="4"/>
    </row>
    <row r="580" spans="1:12" ht="12.75" customHeight="1" x14ac:dyDescent="0.2">
      <c r="A580" s="4"/>
    </row>
    <row r="581" spans="1:12" ht="12.75" customHeight="1" x14ac:dyDescent="0.2">
      <c r="A581" s="4"/>
    </row>
    <row r="582" spans="1:12" ht="12.75" customHeight="1" x14ac:dyDescent="0.2">
      <c r="A582" s="4"/>
    </row>
    <row r="583" spans="1:12" ht="12.75" customHeight="1" x14ac:dyDescent="0.2">
      <c r="A583" s="4"/>
    </row>
    <row r="584" spans="1:12" ht="12.75" customHeight="1" x14ac:dyDescent="0.2">
      <c r="A584" s="4"/>
    </row>
    <row r="585" spans="1:12" x14ac:dyDescent="0.2">
      <c r="A585" s="4"/>
    </row>
    <row r="586" spans="1:12" x14ac:dyDescent="0.2">
      <c r="A586" s="4"/>
    </row>
    <row r="587" spans="1:12" x14ac:dyDescent="0.2">
      <c r="A587" s="4"/>
    </row>
    <row r="588" spans="1:12" x14ac:dyDescent="0.2">
      <c r="A588" s="4"/>
    </row>
    <row r="589" spans="1:12" x14ac:dyDescent="0.2">
      <c r="A589" s="4"/>
    </row>
    <row r="590" spans="1:12" x14ac:dyDescent="0.2">
      <c r="A590" s="4"/>
    </row>
    <row r="591" spans="1:12" x14ac:dyDescent="0.2">
      <c r="A591" s="4"/>
    </row>
    <row r="592" spans="1:12" ht="15" x14ac:dyDescent="0.2">
      <c r="A592" s="41" t="s">
        <v>70</v>
      </c>
      <c r="B592" s="42"/>
      <c r="C592" s="42"/>
      <c r="D592" s="42"/>
      <c r="E592" s="42"/>
      <c r="F592" s="42"/>
      <c r="G592" s="42"/>
      <c r="H592" s="42"/>
      <c r="I592" s="42"/>
      <c r="J592" s="42"/>
      <c r="K592" s="42"/>
      <c r="L592" s="42"/>
    </row>
    <row r="593" spans="1:4" x14ac:dyDescent="0.2">
      <c r="C593" s="36" t="s">
        <v>36</v>
      </c>
      <c r="D593" s="37"/>
    </row>
    <row r="594" spans="1:4" x14ac:dyDescent="0.2">
      <c r="A594" s="4" t="s">
        <v>0</v>
      </c>
      <c r="B594" s="5" t="s">
        <v>2</v>
      </c>
      <c r="C594" s="5" t="s">
        <v>35</v>
      </c>
      <c r="D594" s="5" t="s">
        <v>16</v>
      </c>
    </row>
    <row r="595" spans="1:4" x14ac:dyDescent="0.2">
      <c r="A595" s="1" t="s">
        <v>71</v>
      </c>
      <c r="B595" s="8">
        <v>15.59</v>
      </c>
      <c r="C595" s="3">
        <v>38948</v>
      </c>
      <c r="D595" s="13">
        <f>LN(C595/($C$604/POWER($C$605,2)))/LN(2.512)+B595</f>
        <v>20.42795878434071</v>
      </c>
    </row>
    <row r="596" spans="1:4" x14ac:dyDescent="0.2">
      <c r="A596" s="1" t="s">
        <v>72</v>
      </c>
      <c r="B596" s="8">
        <v>14.39</v>
      </c>
      <c r="C596" s="3">
        <v>117392</v>
      </c>
      <c r="D596" s="13">
        <f>LN(C596/($C$604/POWER($C$605,2)))/LN(2.512)+B596</f>
        <v>20.425783336923949</v>
      </c>
    </row>
    <row r="597" spans="1:4" x14ac:dyDescent="0.2">
      <c r="A597" s="1" t="s">
        <v>73</v>
      </c>
      <c r="B597" s="8">
        <v>13.11</v>
      </c>
      <c r="C597" s="3">
        <v>347134</v>
      </c>
      <c r="D597" s="13">
        <f>LN(C597/($C$604/POWER($C$605,2)))/LN(2.512)+B597</f>
        <v>20.322872183752025</v>
      </c>
    </row>
    <row r="598" spans="1:4" x14ac:dyDescent="0.2">
      <c r="A598" s="1" t="s">
        <v>74</v>
      </c>
      <c r="B598" s="8">
        <v>15.06</v>
      </c>
      <c r="C598" s="3">
        <v>58184</v>
      </c>
      <c r="D598" s="13">
        <f>LN(C598/($C$604/POWER($C$605,2)))/LN(2.512)+B598</f>
        <v>20.333733426254771</v>
      </c>
    </row>
    <row r="599" spans="1:4" x14ac:dyDescent="0.2">
      <c r="A599" s="1" t="s">
        <v>75</v>
      </c>
      <c r="B599" s="8">
        <v>12.91</v>
      </c>
      <c r="C599" s="3">
        <v>340814</v>
      </c>
      <c r="D599" s="13">
        <f>LN(C599/($C$604/POWER($C$605,2)))/LN(2.512)+B599</f>
        <v>20.102923847433857</v>
      </c>
    </row>
    <row r="600" spans="1:4" x14ac:dyDescent="0.2">
      <c r="A600" s="28" t="s">
        <v>8</v>
      </c>
      <c r="B600" s="8"/>
      <c r="C600" s="3"/>
      <c r="D600" s="14">
        <f>AVERAGE(D595:D599)</f>
        <v>20.322654315741062</v>
      </c>
    </row>
    <row r="601" spans="1:4" ht="15" customHeight="1" x14ac:dyDescent="0.2">
      <c r="A601" s="28" t="s">
        <v>47</v>
      </c>
      <c r="B601" s="8"/>
      <c r="C601" s="3"/>
      <c r="D601" s="14">
        <f>STDEV(D595:D599)</f>
        <v>0.13240930761840675</v>
      </c>
    </row>
    <row r="602" spans="1:4" ht="12.75" customHeight="1" x14ac:dyDescent="0.2">
      <c r="D602" s="7"/>
    </row>
    <row r="603" spans="1:4" x14ac:dyDescent="0.2">
      <c r="D603" s="5" t="s">
        <v>48</v>
      </c>
    </row>
    <row r="604" spans="1:4" x14ac:dyDescent="0.2">
      <c r="A604" s="4" t="s">
        <v>121</v>
      </c>
      <c r="B604" t="s">
        <v>18</v>
      </c>
      <c r="C604" s="3">
        <v>191</v>
      </c>
      <c r="D604" s="15">
        <f>C604*0.79/120</f>
        <v>1.2574166666666668</v>
      </c>
    </row>
    <row r="605" spans="1:4" x14ac:dyDescent="0.2">
      <c r="A605" s="4" t="s">
        <v>19</v>
      </c>
      <c r="B605" t="s">
        <v>20</v>
      </c>
      <c r="C605" s="2">
        <v>0.65</v>
      </c>
      <c r="D605" s="2"/>
    </row>
    <row r="606" spans="1:4" x14ac:dyDescent="0.2">
      <c r="A606" s="4"/>
      <c r="C606" s="2"/>
      <c r="D606" s="2"/>
    </row>
    <row r="607" spans="1:4" x14ac:dyDescent="0.2">
      <c r="A607" s="4" t="s">
        <v>115</v>
      </c>
      <c r="B607" s="20" t="s">
        <v>165</v>
      </c>
      <c r="C607" s="2"/>
      <c r="D607" s="2"/>
    </row>
    <row r="608" spans="1:4" ht="14.25" x14ac:dyDescent="0.2">
      <c r="A608" s="4" t="s">
        <v>116</v>
      </c>
      <c r="B608" s="20" t="s">
        <v>163</v>
      </c>
      <c r="C608" s="2"/>
      <c r="D608" s="2"/>
    </row>
    <row r="609" spans="1:4" x14ac:dyDescent="0.2">
      <c r="A609" s="4" t="s">
        <v>117</v>
      </c>
      <c r="B609" s="27">
        <v>120</v>
      </c>
      <c r="C609" s="2"/>
      <c r="D609" s="2"/>
    </row>
    <row r="610" spans="1:4" x14ac:dyDescent="0.2">
      <c r="A610" s="4" t="s">
        <v>129</v>
      </c>
      <c r="B610" s="20" t="s">
        <v>133</v>
      </c>
      <c r="C610" s="2"/>
      <c r="D610" s="2"/>
    </row>
    <row r="611" spans="1:4" x14ac:dyDescent="0.2">
      <c r="A611" s="4" t="s">
        <v>118</v>
      </c>
      <c r="B611" s="20" t="s">
        <v>135</v>
      </c>
    </row>
    <row r="612" spans="1:4" x14ac:dyDescent="0.2">
      <c r="A612" s="4" t="s">
        <v>119</v>
      </c>
      <c r="B612" s="20" t="s">
        <v>134</v>
      </c>
    </row>
    <row r="613" spans="1:4" x14ac:dyDescent="0.2">
      <c r="A613" s="4"/>
    </row>
    <row r="614" spans="1:4" x14ac:dyDescent="0.2">
      <c r="A614" s="4"/>
    </row>
    <row r="615" spans="1:4" x14ac:dyDescent="0.2">
      <c r="A615" s="4"/>
    </row>
    <row r="616" spans="1:4" x14ac:dyDescent="0.2">
      <c r="A616" s="4"/>
    </row>
    <row r="617" spans="1:4" x14ac:dyDescent="0.2">
      <c r="A617" s="4"/>
    </row>
    <row r="618" spans="1:4" x14ac:dyDescent="0.2">
      <c r="A618" s="4"/>
    </row>
    <row r="619" spans="1:4" x14ac:dyDescent="0.2">
      <c r="A619" s="4"/>
    </row>
    <row r="620" spans="1:4" x14ac:dyDescent="0.2">
      <c r="A620" s="4"/>
    </row>
    <row r="621" spans="1:4" x14ac:dyDescent="0.2">
      <c r="A621" s="4"/>
    </row>
    <row r="622" spans="1:4" x14ac:dyDescent="0.2">
      <c r="A622" s="4"/>
    </row>
    <row r="623" spans="1:4" x14ac:dyDescent="0.2">
      <c r="A623" s="4"/>
    </row>
    <row r="624" spans="1:4" x14ac:dyDescent="0.2">
      <c r="A624" s="4"/>
    </row>
    <row r="625" spans="1:1" x14ac:dyDescent="0.2">
      <c r="A625" s="4"/>
    </row>
    <row r="626" spans="1:1" x14ac:dyDescent="0.2">
      <c r="A626" s="4"/>
    </row>
    <row r="627" spans="1:1" x14ac:dyDescent="0.2">
      <c r="A627" s="4"/>
    </row>
    <row r="628" spans="1:1" x14ac:dyDescent="0.2">
      <c r="A628" s="4"/>
    </row>
    <row r="629" spans="1:1" x14ac:dyDescent="0.2">
      <c r="A629" s="4"/>
    </row>
    <row r="630" spans="1:1" x14ac:dyDescent="0.2">
      <c r="A630" s="4"/>
    </row>
    <row r="631" spans="1:1" x14ac:dyDescent="0.2">
      <c r="A631" s="4"/>
    </row>
    <row r="632" spans="1:1" x14ac:dyDescent="0.2">
      <c r="A632" s="4"/>
    </row>
    <row r="633" spans="1:1" x14ac:dyDescent="0.2">
      <c r="A633" s="4"/>
    </row>
    <row r="634" spans="1:1" x14ac:dyDescent="0.2">
      <c r="A634" s="4"/>
    </row>
    <row r="635" spans="1:1" x14ac:dyDescent="0.2">
      <c r="A635" s="4"/>
    </row>
    <row r="636" spans="1:1" x14ac:dyDescent="0.2">
      <c r="A636" s="4"/>
    </row>
    <row r="637" spans="1:1" x14ac:dyDescent="0.2">
      <c r="A637" s="4"/>
    </row>
    <row r="638" spans="1:1" x14ac:dyDescent="0.2">
      <c r="A638" s="4"/>
    </row>
    <row r="639" spans="1:1" x14ac:dyDescent="0.2">
      <c r="A639" s="4"/>
    </row>
    <row r="640" spans="1:1" x14ac:dyDescent="0.2">
      <c r="A640" s="4"/>
    </row>
    <row r="641" spans="1:12" x14ac:dyDescent="0.2">
      <c r="A641" s="4"/>
    </row>
    <row r="642" spans="1:12" x14ac:dyDescent="0.2">
      <c r="A642" s="4"/>
    </row>
    <row r="643" spans="1:12" x14ac:dyDescent="0.2">
      <c r="A643" s="4"/>
    </row>
    <row r="644" spans="1:12" x14ac:dyDescent="0.2">
      <c r="A644" s="4"/>
    </row>
    <row r="645" spans="1:12" x14ac:dyDescent="0.2">
      <c r="A645" s="4"/>
    </row>
    <row r="646" spans="1:12" x14ac:dyDescent="0.2">
      <c r="A646" s="4"/>
    </row>
    <row r="647" spans="1:12" x14ac:dyDescent="0.2">
      <c r="A647" s="4"/>
    </row>
    <row r="648" spans="1:12" x14ac:dyDescent="0.2">
      <c r="A648" s="4"/>
    </row>
    <row r="649" spans="1:12" x14ac:dyDescent="0.2">
      <c r="A649" s="4"/>
    </row>
    <row r="650" spans="1:12" x14ac:dyDescent="0.2">
      <c r="A650" s="4"/>
    </row>
    <row r="651" spans="1:12" ht="15" x14ac:dyDescent="0.2">
      <c r="A651" s="41" t="s">
        <v>68</v>
      </c>
      <c r="B651" s="42"/>
      <c r="C651" s="42"/>
      <c r="D651" s="42"/>
      <c r="E651" s="42"/>
      <c r="F651" s="42"/>
      <c r="G651" s="42"/>
      <c r="H651" s="42"/>
      <c r="I651" s="42"/>
      <c r="J651" s="42"/>
      <c r="K651" s="42"/>
      <c r="L651" s="42"/>
    </row>
    <row r="652" spans="1:12" x14ac:dyDescent="0.2">
      <c r="C652" s="36" t="s">
        <v>36</v>
      </c>
      <c r="D652" s="37"/>
    </row>
    <row r="653" spans="1:12" x14ac:dyDescent="0.2">
      <c r="A653" s="4" t="s">
        <v>0</v>
      </c>
      <c r="B653" s="5" t="s">
        <v>2</v>
      </c>
      <c r="C653" s="5" t="s">
        <v>35</v>
      </c>
      <c r="D653" s="5" t="s">
        <v>16</v>
      </c>
    </row>
    <row r="654" spans="1:12" x14ac:dyDescent="0.2">
      <c r="A654" s="1" t="s">
        <v>62</v>
      </c>
      <c r="B654" s="8">
        <v>12.77</v>
      </c>
      <c r="C654" s="3">
        <v>1118443</v>
      </c>
      <c r="D654" s="13">
        <f>LN(C654/($C$663/POWER($C$664,2)))/LN(2.512)+B654</f>
        <v>20.423766075277001</v>
      </c>
    </row>
    <row r="655" spans="1:12" x14ac:dyDescent="0.2">
      <c r="A655" s="1" t="s">
        <v>63</v>
      </c>
      <c r="B655" s="8">
        <v>12.45</v>
      </c>
      <c r="C655" s="3">
        <v>1490370</v>
      </c>
      <c r="D655" s="13">
        <f>LN(C655/($C$663/POWER($C$664,2)))/LN(2.512)+B655</f>
        <v>20.415451385929504</v>
      </c>
    </row>
    <row r="656" spans="1:12" x14ac:dyDescent="0.2">
      <c r="A656" s="1" t="s">
        <v>64</v>
      </c>
      <c r="B656" s="8">
        <v>13.5</v>
      </c>
      <c r="C656" s="3">
        <v>783849</v>
      </c>
      <c r="D656" s="13">
        <f>LN(C656/($C$663/POWER($C$664,2)))/LN(2.512)+B656</f>
        <v>20.76783140211878</v>
      </c>
    </row>
    <row r="657" spans="1:4" x14ac:dyDescent="0.2">
      <c r="A657" s="1" t="s">
        <v>65</v>
      </c>
      <c r="B657" s="8">
        <v>13.69</v>
      </c>
      <c r="C657" s="3">
        <v>707619</v>
      </c>
      <c r="D657" s="13">
        <f>LN(C657/($C$663/POWER($C$664,2)))/LN(2.512)+B657</f>
        <v>20.846754546722561</v>
      </c>
    </row>
    <row r="658" spans="1:4" x14ac:dyDescent="0.2">
      <c r="A658" s="1" t="s">
        <v>66</v>
      </c>
      <c r="B658" s="8">
        <v>13.42</v>
      </c>
      <c r="C658" s="3">
        <v>680440</v>
      </c>
      <c r="D658" s="13">
        <f>LN(C658/($C$663/POWER($C$664,2)))/LN(2.512)+B658</f>
        <v>20.534232510131822</v>
      </c>
    </row>
    <row r="659" spans="1:4" x14ac:dyDescent="0.2">
      <c r="A659" s="28" t="s">
        <v>8</v>
      </c>
      <c r="B659" s="8"/>
      <c r="C659" s="3"/>
      <c r="D659" s="14">
        <f>AVERAGE(D654:D658)</f>
        <v>20.597607184035933</v>
      </c>
    </row>
    <row r="660" spans="1:4" x14ac:dyDescent="0.2">
      <c r="A660" s="28" t="s">
        <v>47</v>
      </c>
      <c r="B660" s="8"/>
      <c r="C660" s="3"/>
      <c r="D660" s="14">
        <f>STDEV(D654:D658)</f>
        <v>0.19904051592979513</v>
      </c>
    </row>
    <row r="661" spans="1:4" ht="12.75" customHeight="1" x14ac:dyDescent="0.2">
      <c r="D661" s="7"/>
    </row>
    <row r="662" spans="1:4" x14ac:dyDescent="0.2">
      <c r="D662" s="5" t="s">
        <v>48</v>
      </c>
    </row>
    <row r="663" spans="1:4" x14ac:dyDescent="0.2">
      <c r="A663" s="4" t="s">
        <v>121</v>
      </c>
      <c r="B663" t="s">
        <v>18</v>
      </c>
      <c r="C663" s="3">
        <v>410</v>
      </c>
      <c r="D663" s="15">
        <f>C663*0.79/300</f>
        <v>1.0796666666666668</v>
      </c>
    </row>
    <row r="664" spans="1:4" x14ac:dyDescent="0.2">
      <c r="A664" s="4" t="s">
        <v>19</v>
      </c>
      <c r="B664" t="s">
        <v>20</v>
      </c>
      <c r="C664" s="2">
        <v>0.65</v>
      </c>
      <c r="D664" s="2"/>
    </row>
    <row r="665" spans="1:4" x14ac:dyDescent="0.2">
      <c r="A665" s="4"/>
      <c r="C665" s="2"/>
      <c r="D665" s="2"/>
    </row>
    <row r="666" spans="1:4" x14ac:dyDescent="0.2">
      <c r="A666" s="4" t="s">
        <v>115</v>
      </c>
      <c r="B666" s="20" t="s">
        <v>136</v>
      </c>
      <c r="C666" s="2"/>
      <c r="D666" s="2"/>
    </row>
    <row r="667" spans="1:4" ht="14.25" x14ac:dyDescent="0.2">
      <c r="A667" s="4" t="s">
        <v>116</v>
      </c>
      <c r="B667" s="20" t="s">
        <v>163</v>
      </c>
      <c r="C667" s="2"/>
      <c r="D667" s="2"/>
    </row>
    <row r="668" spans="1:4" x14ac:dyDescent="0.2">
      <c r="A668" s="4" t="s">
        <v>117</v>
      </c>
      <c r="B668" s="27">
        <v>300</v>
      </c>
      <c r="C668" s="2"/>
      <c r="D668" s="2"/>
    </row>
    <row r="669" spans="1:4" x14ac:dyDescent="0.2">
      <c r="A669" s="4" t="s">
        <v>129</v>
      </c>
      <c r="B669" s="20" t="s">
        <v>137</v>
      </c>
      <c r="C669" s="2"/>
      <c r="D669" s="2"/>
    </row>
    <row r="670" spans="1:4" x14ac:dyDescent="0.2">
      <c r="A670" s="4" t="s">
        <v>118</v>
      </c>
      <c r="B670" s="20" t="s">
        <v>139</v>
      </c>
      <c r="C670" s="2"/>
      <c r="D670" s="2"/>
    </row>
    <row r="671" spans="1:4" x14ac:dyDescent="0.2">
      <c r="A671" s="4" t="s">
        <v>119</v>
      </c>
      <c r="B671" s="20" t="s">
        <v>138</v>
      </c>
      <c r="C671" s="2"/>
      <c r="D671" s="2"/>
    </row>
    <row r="672" spans="1:4" x14ac:dyDescent="0.2">
      <c r="A672" s="4"/>
    </row>
    <row r="673" spans="1:1" x14ac:dyDescent="0.2">
      <c r="A673" s="4"/>
    </row>
    <row r="674" spans="1:1" x14ac:dyDescent="0.2">
      <c r="A674" s="4"/>
    </row>
    <row r="675" spans="1:1" x14ac:dyDescent="0.2">
      <c r="A675" s="4"/>
    </row>
    <row r="676" spans="1:1" x14ac:dyDescent="0.2">
      <c r="A676" s="4"/>
    </row>
    <row r="677" spans="1:1" x14ac:dyDescent="0.2">
      <c r="A677" s="4"/>
    </row>
    <row r="678" spans="1:1" x14ac:dyDescent="0.2">
      <c r="A678" s="4"/>
    </row>
    <row r="679" spans="1:1" x14ac:dyDescent="0.2">
      <c r="A679" s="4"/>
    </row>
    <row r="680" spans="1:1" x14ac:dyDescent="0.2">
      <c r="A680" s="4"/>
    </row>
    <row r="681" spans="1:1" x14ac:dyDescent="0.2">
      <c r="A681" s="4"/>
    </row>
    <row r="682" spans="1:1" x14ac:dyDescent="0.2">
      <c r="A682" s="4"/>
    </row>
    <row r="683" spans="1:1" x14ac:dyDescent="0.2">
      <c r="A683" s="4"/>
    </row>
    <row r="684" spans="1:1" x14ac:dyDescent="0.2">
      <c r="A684" s="4"/>
    </row>
    <row r="685" spans="1:1" x14ac:dyDescent="0.2">
      <c r="A685" s="4"/>
    </row>
    <row r="686" spans="1:1" x14ac:dyDescent="0.2">
      <c r="A686" s="4"/>
    </row>
    <row r="687" spans="1:1" x14ac:dyDescent="0.2">
      <c r="A687" s="4"/>
    </row>
    <row r="688" spans="1:1" x14ac:dyDescent="0.2">
      <c r="A688" s="4"/>
    </row>
    <row r="689" spans="1:1" x14ac:dyDescent="0.2">
      <c r="A689" s="4"/>
    </row>
    <row r="690" spans="1:1" x14ac:dyDescent="0.2">
      <c r="A690" s="4"/>
    </row>
    <row r="691" spans="1:1" x14ac:dyDescent="0.2">
      <c r="A691" s="4"/>
    </row>
    <row r="692" spans="1:1" x14ac:dyDescent="0.2">
      <c r="A692" s="4"/>
    </row>
    <row r="693" spans="1:1" x14ac:dyDescent="0.2">
      <c r="A693" s="4"/>
    </row>
    <row r="694" spans="1:1" x14ac:dyDescent="0.2">
      <c r="A694" s="4"/>
    </row>
    <row r="695" spans="1:1" x14ac:dyDescent="0.2">
      <c r="A695" s="4"/>
    </row>
    <row r="696" spans="1:1" x14ac:dyDescent="0.2">
      <c r="A696" s="4"/>
    </row>
    <row r="697" spans="1:1" x14ac:dyDescent="0.2">
      <c r="A697" s="4"/>
    </row>
    <row r="698" spans="1:1" x14ac:dyDescent="0.2">
      <c r="A698" s="4"/>
    </row>
    <row r="699" spans="1:1" x14ac:dyDescent="0.2">
      <c r="A699" s="4"/>
    </row>
    <row r="700" spans="1:1" x14ac:dyDescent="0.2">
      <c r="A700" s="4"/>
    </row>
    <row r="701" spans="1:1" x14ac:dyDescent="0.2">
      <c r="A701" s="4"/>
    </row>
    <row r="702" spans="1:1" x14ac:dyDescent="0.2">
      <c r="A702" s="4"/>
    </row>
    <row r="703" spans="1:1" x14ac:dyDescent="0.2">
      <c r="A703" s="4"/>
    </row>
    <row r="704" spans="1:1" x14ac:dyDescent="0.2">
      <c r="A704" s="4"/>
    </row>
    <row r="705" spans="1:12" x14ac:dyDescent="0.2">
      <c r="A705" s="4"/>
    </row>
    <row r="706" spans="1:12" x14ac:dyDescent="0.2">
      <c r="A706" s="4"/>
    </row>
    <row r="707" spans="1:12" x14ac:dyDescent="0.2">
      <c r="A707" s="4"/>
    </row>
    <row r="708" spans="1:12" x14ac:dyDescent="0.2">
      <c r="A708" s="4"/>
    </row>
    <row r="709" spans="1:12" x14ac:dyDescent="0.2">
      <c r="A709" s="4"/>
    </row>
    <row r="710" spans="1:12" ht="15" x14ac:dyDescent="0.2">
      <c r="A710" s="40" t="s">
        <v>67</v>
      </c>
      <c r="B710" s="47"/>
      <c r="C710" s="47"/>
      <c r="D710" s="47"/>
      <c r="E710" s="47"/>
      <c r="F710" s="47"/>
      <c r="G710" s="47"/>
      <c r="H710" s="47"/>
      <c r="I710" s="47"/>
      <c r="J710" s="47"/>
      <c r="K710" s="47"/>
      <c r="L710" s="47"/>
    </row>
    <row r="711" spans="1:12" ht="12.75" customHeight="1" x14ac:dyDescent="0.2">
      <c r="C711" s="36" t="s">
        <v>36</v>
      </c>
      <c r="D711" s="37"/>
    </row>
    <row r="712" spans="1:12" x14ac:dyDescent="0.2">
      <c r="A712" s="4" t="s">
        <v>0</v>
      </c>
      <c r="B712" s="5" t="s">
        <v>2</v>
      </c>
      <c r="C712" s="5" t="s">
        <v>35</v>
      </c>
      <c r="D712" s="5" t="s">
        <v>16</v>
      </c>
    </row>
    <row r="713" spans="1:12" x14ac:dyDescent="0.2">
      <c r="A713" s="1" t="s">
        <v>49</v>
      </c>
      <c r="B713" s="8">
        <v>12.8</v>
      </c>
      <c r="C713" s="3">
        <v>1158166</v>
      </c>
      <c r="D713" s="13">
        <f>LN(C713/($C$727/POWER($C$728,2)))/LN(2.512)+B713</f>
        <v>20.551533992806458</v>
      </c>
    </row>
    <row r="714" spans="1:12" x14ac:dyDescent="0.2">
      <c r="A714" s="1" t="s">
        <v>50</v>
      </c>
      <c r="B714" s="8">
        <v>11.14</v>
      </c>
      <c r="C714" s="3">
        <v>5008006</v>
      </c>
      <c r="D714" s="13">
        <f t="shared" ref="D714:D722" si="7">LN(C714/($C$727/POWER($C$728,2)))/LN(2.512)+B714</f>
        <v>20.481191033299581</v>
      </c>
    </row>
    <row r="715" spans="1:12" x14ac:dyDescent="0.2">
      <c r="A715" s="1" t="s">
        <v>51</v>
      </c>
      <c r="B715" s="8">
        <v>13.2</v>
      </c>
      <c r="C715" s="3">
        <v>877689</v>
      </c>
      <c r="D715" s="13">
        <f t="shared" si="7"/>
        <v>20.650473381442193</v>
      </c>
    </row>
    <row r="716" spans="1:12" x14ac:dyDescent="0.2">
      <c r="A716" s="1" t="s">
        <v>52</v>
      </c>
      <c r="B716" s="8">
        <v>13.1</v>
      </c>
      <c r="C716" s="3">
        <v>851401</v>
      </c>
      <c r="D716" s="13">
        <f t="shared" si="7"/>
        <v>20.517458753352294</v>
      </c>
    </row>
    <row r="717" spans="1:12" x14ac:dyDescent="0.2">
      <c r="A717" s="1" t="s">
        <v>53</v>
      </c>
      <c r="B717" s="8">
        <v>12</v>
      </c>
      <c r="C717" s="3">
        <v>2197506</v>
      </c>
      <c r="D717" s="13">
        <f t="shared" si="7"/>
        <v>20.446898004574919</v>
      </c>
    </row>
    <row r="718" spans="1:12" x14ac:dyDescent="0.2">
      <c r="A718" s="1" t="s">
        <v>54</v>
      </c>
      <c r="B718" s="8">
        <v>13.8</v>
      </c>
      <c r="C718" s="3">
        <v>536909</v>
      </c>
      <c r="D718" s="13">
        <f t="shared" si="7"/>
        <v>20.716899644631656</v>
      </c>
    </row>
    <row r="719" spans="1:12" x14ac:dyDescent="0.2">
      <c r="A719" s="1" t="s">
        <v>55</v>
      </c>
      <c r="B719" s="8">
        <v>12.2</v>
      </c>
      <c r="C719" s="3">
        <v>2677597</v>
      </c>
      <c r="D719" s="13">
        <f t="shared" si="7"/>
        <v>20.861425332009759</v>
      </c>
    </row>
    <row r="720" spans="1:12" x14ac:dyDescent="0.2">
      <c r="A720" s="1" t="s">
        <v>56</v>
      </c>
      <c r="B720" s="8">
        <v>14.9</v>
      </c>
      <c r="C720" s="3">
        <v>175057</v>
      </c>
      <c r="D720" s="13">
        <f t="shared" si="7"/>
        <v>20.600156365802498</v>
      </c>
    </row>
    <row r="721" spans="1:4" x14ac:dyDescent="0.2">
      <c r="A721" s="1" t="s">
        <v>57</v>
      </c>
      <c r="B721" s="8">
        <v>13.9</v>
      </c>
      <c r="C721" s="3">
        <v>487570</v>
      </c>
      <c r="D721" s="13">
        <f t="shared" si="7"/>
        <v>20.712245511495368</v>
      </c>
    </row>
    <row r="722" spans="1:4" x14ac:dyDescent="0.2">
      <c r="A722" s="1" t="s">
        <v>58</v>
      </c>
      <c r="B722" s="8">
        <v>14.6</v>
      </c>
      <c r="C722" s="3">
        <v>279088</v>
      </c>
      <c r="D722" s="13">
        <f t="shared" si="7"/>
        <v>20.806535713514272</v>
      </c>
    </row>
    <row r="723" spans="1:4" x14ac:dyDescent="0.2">
      <c r="A723" s="28" t="s">
        <v>8</v>
      </c>
      <c r="B723" s="8"/>
      <c r="C723" s="3"/>
      <c r="D723" s="14">
        <f>AVERAGE(D713:D722)</f>
        <v>20.634481773292901</v>
      </c>
    </row>
    <row r="724" spans="1:4" x14ac:dyDescent="0.2">
      <c r="A724" s="28" t="s">
        <v>47</v>
      </c>
      <c r="B724" s="8"/>
      <c r="C724" s="3"/>
      <c r="D724" s="14">
        <f>STDEV(D713:D722)</f>
        <v>0.13929993601034463</v>
      </c>
    </row>
    <row r="725" spans="1:4" ht="12.75" customHeight="1" x14ac:dyDescent="0.2">
      <c r="D725" s="7"/>
    </row>
    <row r="726" spans="1:4" x14ac:dyDescent="0.2">
      <c r="D726" s="5" t="s">
        <v>48</v>
      </c>
    </row>
    <row r="727" spans="1:4" x14ac:dyDescent="0.2">
      <c r="A727" s="4" t="s">
        <v>121</v>
      </c>
      <c r="B727" t="s">
        <v>18</v>
      </c>
      <c r="C727" s="3">
        <v>388</v>
      </c>
      <c r="D727" s="15">
        <f>C727*0.79/300</f>
        <v>1.0217333333333334</v>
      </c>
    </row>
    <row r="728" spans="1:4" x14ac:dyDescent="0.2">
      <c r="A728" s="4" t="s">
        <v>19</v>
      </c>
      <c r="B728" t="s">
        <v>20</v>
      </c>
      <c r="C728" s="2">
        <v>0.65</v>
      </c>
      <c r="D728" s="2"/>
    </row>
    <row r="729" spans="1:4" x14ac:dyDescent="0.2">
      <c r="A729" s="4"/>
      <c r="C729" s="2"/>
      <c r="D729" s="2"/>
    </row>
    <row r="730" spans="1:4" x14ac:dyDescent="0.2">
      <c r="A730" s="4" t="s">
        <v>115</v>
      </c>
      <c r="B730" s="20" t="s">
        <v>60</v>
      </c>
      <c r="C730" s="2"/>
      <c r="D730" s="2"/>
    </row>
    <row r="731" spans="1:4" ht="14.25" x14ac:dyDescent="0.2">
      <c r="A731" s="4" t="s">
        <v>116</v>
      </c>
      <c r="B731" s="20" t="s">
        <v>163</v>
      </c>
      <c r="C731" s="2"/>
      <c r="D731" s="2"/>
    </row>
    <row r="732" spans="1:4" x14ac:dyDescent="0.2">
      <c r="A732" s="4" t="s">
        <v>117</v>
      </c>
      <c r="B732" s="27">
        <v>300</v>
      </c>
      <c r="C732" s="2"/>
      <c r="D732" s="2"/>
    </row>
    <row r="733" spans="1:4" x14ac:dyDescent="0.2">
      <c r="A733" s="4" t="s">
        <v>129</v>
      </c>
      <c r="B733" s="20" t="s">
        <v>140</v>
      </c>
      <c r="C733" s="2"/>
      <c r="D733" s="2"/>
    </row>
    <row r="734" spans="1:4" x14ac:dyDescent="0.2">
      <c r="A734" s="4" t="s">
        <v>118</v>
      </c>
      <c r="B734" s="20" t="s">
        <v>142</v>
      </c>
      <c r="C734" s="2"/>
      <c r="D734" s="2"/>
    </row>
    <row r="735" spans="1:4" x14ac:dyDescent="0.2">
      <c r="A735" s="4" t="s">
        <v>119</v>
      </c>
      <c r="B735" s="20" t="s">
        <v>141</v>
      </c>
    </row>
    <row r="736" spans="1:4" x14ac:dyDescent="0.2">
      <c r="A736" s="4"/>
    </row>
    <row r="737" spans="1:1" x14ac:dyDescent="0.2">
      <c r="A737" s="4"/>
    </row>
    <row r="738" spans="1:1" x14ac:dyDescent="0.2">
      <c r="A738" s="4"/>
    </row>
    <row r="739" spans="1:1" x14ac:dyDescent="0.2">
      <c r="A739" s="4"/>
    </row>
    <row r="740" spans="1:1" x14ac:dyDescent="0.2">
      <c r="A740" s="4"/>
    </row>
    <row r="741" spans="1:1" x14ac:dyDescent="0.2">
      <c r="A741" s="4"/>
    </row>
    <row r="742" spans="1:1" x14ac:dyDescent="0.2">
      <c r="A742" s="4"/>
    </row>
    <row r="743" spans="1:1" x14ac:dyDescent="0.2">
      <c r="A743" s="4"/>
    </row>
    <row r="744" spans="1:1" x14ac:dyDescent="0.2">
      <c r="A744" s="4"/>
    </row>
    <row r="745" spans="1:1" x14ac:dyDescent="0.2">
      <c r="A745" s="4"/>
    </row>
    <row r="746" spans="1:1" x14ac:dyDescent="0.2">
      <c r="A746" s="4"/>
    </row>
    <row r="747" spans="1:1" x14ac:dyDescent="0.2">
      <c r="A747" s="4"/>
    </row>
    <row r="748" spans="1:1" x14ac:dyDescent="0.2">
      <c r="A748" s="4"/>
    </row>
    <row r="749" spans="1:1" x14ac:dyDescent="0.2">
      <c r="A749" s="4"/>
    </row>
    <row r="750" spans="1:1" x14ac:dyDescent="0.2">
      <c r="A750" s="4"/>
    </row>
    <row r="751" spans="1:1" x14ac:dyDescent="0.2">
      <c r="A751" s="4"/>
    </row>
    <row r="752" spans="1:1" x14ac:dyDescent="0.2">
      <c r="A752" s="4"/>
    </row>
    <row r="753" spans="1:1" x14ac:dyDescent="0.2">
      <c r="A753" s="4"/>
    </row>
    <row r="754" spans="1:1" x14ac:dyDescent="0.2">
      <c r="A754" s="4"/>
    </row>
    <row r="755" spans="1:1" x14ac:dyDescent="0.2">
      <c r="A755" s="4"/>
    </row>
    <row r="756" spans="1:1" x14ac:dyDescent="0.2">
      <c r="A756" s="4"/>
    </row>
    <row r="757" spans="1:1" x14ac:dyDescent="0.2">
      <c r="A757" s="4"/>
    </row>
    <row r="758" spans="1:1" x14ac:dyDescent="0.2">
      <c r="A758" s="4"/>
    </row>
    <row r="759" spans="1:1" x14ac:dyDescent="0.2">
      <c r="A759" s="4"/>
    </row>
    <row r="760" spans="1:1" x14ac:dyDescent="0.2">
      <c r="A760" s="4"/>
    </row>
    <row r="761" spans="1:1" x14ac:dyDescent="0.2">
      <c r="A761" s="4"/>
    </row>
    <row r="762" spans="1:1" x14ac:dyDescent="0.2">
      <c r="A762" s="4"/>
    </row>
    <row r="763" spans="1:1" x14ac:dyDescent="0.2">
      <c r="A763" s="4"/>
    </row>
    <row r="764" spans="1:1" x14ac:dyDescent="0.2">
      <c r="A764" s="4"/>
    </row>
    <row r="765" spans="1:1" x14ac:dyDescent="0.2">
      <c r="A765" s="4"/>
    </row>
    <row r="766" spans="1:1" x14ac:dyDescent="0.2">
      <c r="A766" s="4"/>
    </row>
    <row r="767" spans="1:1" x14ac:dyDescent="0.2">
      <c r="A767" s="4"/>
    </row>
    <row r="768" spans="1:1" ht="12.75" customHeight="1" x14ac:dyDescent="0.2">
      <c r="A768" s="4"/>
    </row>
    <row r="769" spans="1:12" x14ac:dyDescent="0.2">
      <c r="A769" s="4"/>
    </row>
    <row r="770" spans="1:12" x14ac:dyDescent="0.2">
      <c r="A770" s="4"/>
    </row>
    <row r="771" spans="1:12" x14ac:dyDescent="0.2">
      <c r="A771" s="4"/>
    </row>
    <row r="772" spans="1:12" x14ac:dyDescent="0.2">
      <c r="A772" s="4"/>
    </row>
    <row r="773" spans="1:12" x14ac:dyDescent="0.2">
      <c r="A773" s="4"/>
    </row>
    <row r="774" spans="1:12" ht="15" x14ac:dyDescent="0.2">
      <c r="A774" s="40" t="s">
        <v>90</v>
      </c>
      <c r="B774" s="47"/>
      <c r="C774" s="47"/>
      <c r="D774" s="47"/>
      <c r="E774" s="47"/>
      <c r="F774" s="47"/>
      <c r="G774" s="47"/>
      <c r="H774" s="47"/>
      <c r="I774" s="47"/>
      <c r="J774" s="47"/>
      <c r="K774" s="47"/>
      <c r="L774" s="47"/>
    </row>
    <row r="775" spans="1:12" x14ac:dyDescent="0.2">
      <c r="C775" s="36" t="s">
        <v>36</v>
      </c>
      <c r="D775" s="37"/>
    </row>
    <row r="776" spans="1:12" x14ac:dyDescent="0.2">
      <c r="A776" s="4" t="s">
        <v>0</v>
      </c>
      <c r="B776" s="5" t="s">
        <v>2</v>
      </c>
      <c r="C776" s="5" t="s">
        <v>35</v>
      </c>
      <c r="D776" s="5" t="s">
        <v>16</v>
      </c>
    </row>
    <row r="777" spans="1:12" x14ac:dyDescent="0.2">
      <c r="A777" s="1" t="s">
        <v>42</v>
      </c>
      <c r="B777" s="8">
        <v>13</v>
      </c>
      <c r="C777" s="3">
        <v>2812000</v>
      </c>
      <c r="D777" s="13">
        <f>LN(C777/($C$786/POWER($C$787,2)))/LN(2.512)+B777</f>
        <v>20.42211405388823</v>
      </c>
    </row>
    <row r="778" spans="1:12" x14ac:dyDescent="0.2">
      <c r="A778" s="1" t="s">
        <v>43</v>
      </c>
      <c r="B778" s="8">
        <v>13.4</v>
      </c>
      <c r="C778" s="3">
        <v>1716437</v>
      </c>
      <c r="D778" s="13">
        <f>LN(C778/($C$786/POWER($C$787,2)))/LN(2.512)+B778</f>
        <v>20.286171740514021</v>
      </c>
    </row>
    <row r="779" spans="1:12" x14ac:dyDescent="0.2">
      <c r="A779" s="1" t="s">
        <v>44</v>
      </c>
      <c r="B779" s="8">
        <v>13.2</v>
      </c>
      <c r="C779" s="3">
        <v>2093158</v>
      </c>
      <c r="D779" s="13">
        <f>LN(C779/($C$786/POWER($C$787,2)))/LN(2.512)+B779</f>
        <v>20.301596526158761</v>
      </c>
    </row>
    <row r="780" spans="1:12" x14ac:dyDescent="0.2">
      <c r="A780" s="1" t="s">
        <v>45</v>
      </c>
      <c r="B780" s="8">
        <v>13.4</v>
      </c>
      <c r="C780" s="3">
        <v>1723946</v>
      </c>
      <c r="D780" s="13">
        <f>LN(C780/($C$786/POWER($C$787,2)))/LN(2.512)+B780</f>
        <v>20.290910983746546</v>
      </c>
    </row>
    <row r="781" spans="1:12" x14ac:dyDescent="0.2">
      <c r="A781" s="1" t="s">
        <v>46</v>
      </c>
      <c r="B781" s="8">
        <v>13.1</v>
      </c>
      <c r="C781" s="3">
        <v>2513146</v>
      </c>
      <c r="D781" s="13">
        <f>LN(C781/($C$786/POWER($C$787,2)))/LN(2.512)+B781</f>
        <v>20.400126049757564</v>
      </c>
    </row>
    <row r="782" spans="1:12" x14ac:dyDescent="0.2">
      <c r="A782" s="28" t="s">
        <v>8</v>
      </c>
      <c r="D782" s="14">
        <f>AVERAGE(D777:D781)</f>
        <v>20.340183870813025</v>
      </c>
    </row>
    <row r="783" spans="1:12" x14ac:dyDescent="0.2">
      <c r="A783" s="28" t="s">
        <v>47</v>
      </c>
      <c r="D783" s="14">
        <f>STDEV(D777:D781)</f>
        <v>6.5459396770297926E-2</v>
      </c>
    </row>
    <row r="784" spans="1:12" x14ac:dyDescent="0.2">
      <c r="A784" s="12"/>
      <c r="D784" s="14"/>
    </row>
    <row r="785" spans="1:4" x14ac:dyDescent="0.2">
      <c r="D785" s="5" t="s">
        <v>48</v>
      </c>
    </row>
    <row r="786" spans="1:4" x14ac:dyDescent="0.2">
      <c r="A786" s="4" t="s">
        <v>121</v>
      </c>
      <c r="B786" t="s">
        <v>18</v>
      </c>
      <c r="C786" s="3">
        <v>1276</v>
      </c>
      <c r="D786" s="15">
        <f>C786*0.79/1200</f>
        <v>0.84003333333333341</v>
      </c>
    </row>
    <row r="787" spans="1:4" x14ac:dyDescent="0.2">
      <c r="A787" s="4" t="s">
        <v>19</v>
      </c>
      <c r="B787" t="s">
        <v>20</v>
      </c>
      <c r="C787" s="2">
        <v>0.65</v>
      </c>
      <c r="D787" s="15"/>
    </row>
    <row r="788" spans="1:4" x14ac:dyDescent="0.2">
      <c r="A788" s="4"/>
      <c r="C788" s="2"/>
      <c r="D788" s="15"/>
    </row>
    <row r="789" spans="1:4" x14ac:dyDescent="0.2">
      <c r="A789" s="4" t="s">
        <v>115</v>
      </c>
      <c r="B789" s="20" t="s">
        <v>59</v>
      </c>
      <c r="C789" s="2"/>
      <c r="D789" s="15"/>
    </row>
    <row r="790" spans="1:4" ht="14.25" x14ac:dyDescent="0.2">
      <c r="A790" s="4" t="s">
        <v>116</v>
      </c>
      <c r="B790" s="20" t="s">
        <v>163</v>
      </c>
      <c r="C790" s="2"/>
      <c r="D790" s="15"/>
    </row>
    <row r="791" spans="1:4" x14ac:dyDescent="0.2">
      <c r="A791" s="4" t="s">
        <v>117</v>
      </c>
      <c r="B791" s="27">
        <v>1200</v>
      </c>
      <c r="C791" s="2"/>
      <c r="D791" s="15"/>
    </row>
    <row r="792" spans="1:4" x14ac:dyDescent="0.2">
      <c r="A792" s="4" t="s">
        <v>129</v>
      </c>
      <c r="B792" s="20" t="s">
        <v>145</v>
      </c>
      <c r="C792" s="2"/>
      <c r="D792" s="15"/>
    </row>
    <row r="793" spans="1:4" x14ac:dyDescent="0.2">
      <c r="A793" s="4" t="s">
        <v>118</v>
      </c>
      <c r="B793" s="20" t="s">
        <v>144</v>
      </c>
      <c r="C793" s="2"/>
      <c r="D793" s="15"/>
    </row>
    <row r="794" spans="1:4" x14ac:dyDescent="0.2">
      <c r="A794" s="4" t="s">
        <v>119</v>
      </c>
      <c r="B794" s="20" t="s">
        <v>143</v>
      </c>
      <c r="C794" s="2"/>
      <c r="D794" s="15"/>
    </row>
    <row r="795" spans="1:4" x14ac:dyDescent="0.2">
      <c r="A795" s="4"/>
    </row>
    <row r="796" spans="1:4" x14ac:dyDescent="0.2">
      <c r="A796" s="4"/>
    </row>
    <row r="797" spans="1:4" x14ac:dyDescent="0.2">
      <c r="A797" s="4"/>
    </row>
    <row r="798" spans="1:4" x14ac:dyDescent="0.2">
      <c r="A798" s="4"/>
    </row>
    <row r="799" spans="1:4" x14ac:dyDescent="0.2">
      <c r="A799" s="4"/>
    </row>
    <row r="800" spans="1:4" x14ac:dyDescent="0.2">
      <c r="A800" s="4"/>
    </row>
    <row r="801" spans="1:1" x14ac:dyDescent="0.2">
      <c r="A801" s="4"/>
    </row>
    <row r="802" spans="1:1" x14ac:dyDescent="0.2">
      <c r="A802" s="4"/>
    </row>
    <row r="803" spans="1:1" x14ac:dyDescent="0.2">
      <c r="A803" s="4"/>
    </row>
    <row r="804" spans="1:1" x14ac:dyDescent="0.2">
      <c r="A804" s="4"/>
    </row>
    <row r="805" spans="1:1" x14ac:dyDescent="0.2">
      <c r="A805" s="4"/>
    </row>
    <row r="806" spans="1:1" x14ac:dyDescent="0.2">
      <c r="A806" s="4"/>
    </row>
    <row r="807" spans="1:1" x14ac:dyDescent="0.2">
      <c r="A807" s="4"/>
    </row>
    <row r="808" spans="1:1" x14ac:dyDescent="0.2">
      <c r="A808" s="4"/>
    </row>
    <row r="809" spans="1:1" x14ac:dyDescent="0.2">
      <c r="A809" s="4"/>
    </row>
    <row r="810" spans="1:1" x14ac:dyDescent="0.2">
      <c r="A810" s="4"/>
    </row>
    <row r="811" spans="1:1" x14ac:dyDescent="0.2">
      <c r="A811" s="4"/>
    </row>
    <row r="812" spans="1:1" x14ac:dyDescent="0.2">
      <c r="A812" s="4"/>
    </row>
    <row r="813" spans="1:1" x14ac:dyDescent="0.2">
      <c r="A813" s="4"/>
    </row>
    <row r="814" spans="1:1" x14ac:dyDescent="0.2">
      <c r="A814" s="4"/>
    </row>
    <row r="815" spans="1:1" x14ac:dyDescent="0.2">
      <c r="A815" s="4"/>
    </row>
    <row r="816" spans="1:1" x14ac:dyDescent="0.2">
      <c r="A816" s="4"/>
    </row>
    <row r="817" spans="1:12" x14ac:dyDescent="0.2">
      <c r="A817" s="4"/>
    </row>
    <row r="818" spans="1:12" x14ac:dyDescent="0.2">
      <c r="A818" s="4"/>
    </row>
    <row r="819" spans="1:12" x14ac:dyDescent="0.2">
      <c r="A819" s="4"/>
    </row>
    <row r="820" spans="1:12" x14ac:dyDescent="0.2">
      <c r="A820" s="4"/>
    </row>
    <row r="821" spans="1:12" x14ac:dyDescent="0.2">
      <c r="A821" s="4"/>
    </row>
    <row r="822" spans="1:12" x14ac:dyDescent="0.2">
      <c r="A822" s="4"/>
    </row>
    <row r="823" spans="1:12" x14ac:dyDescent="0.2">
      <c r="A823" s="4"/>
    </row>
    <row r="824" spans="1:12" x14ac:dyDescent="0.2">
      <c r="A824" s="4"/>
    </row>
    <row r="825" spans="1:12" x14ac:dyDescent="0.2">
      <c r="A825" s="4"/>
    </row>
    <row r="826" spans="1:12" ht="12.75" customHeight="1" x14ac:dyDescent="0.2">
      <c r="A826" s="4"/>
    </row>
    <row r="827" spans="1:12" x14ac:dyDescent="0.2">
      <c r="A827" s="4"/>
    </row>
    <row r="828" spans="1:12" x14ac:dyDescent="0.2">
      <c r="A828" s="4"/>
    </row>
    <row r="829" spans="1:12" x14ac:dyDescent="0.2">
      <c r="A829" s="4"/>
    </row>
    <row r="830" spans="1:12" x14ac:dyDescent="0.2">
      <c r="A830" s="4"/>
    </row>
    <row r="831" spans="1:12" x14ac:dyDescent="0.2">
      <c r="A831" s="4"/>
    </row>
    <row r="832" spans="1:12" x14ac:dyDescent="0.2">
      <c r="A832" s="21"/>
      <c r="B832" s="22"/>
      <c r="C832" s="22"/>
      <c r="D832" s="22"/>
      <c r="E832" s="22"/>
      <c r="F832" s="22"/>
      <c r="G832" s="22"/>
      <c r="H832" s="22"/>
      <c r="I832" s="22"/>
      <c r="J832" s="22"/>
      <c r="K832" s="22"/>
      <c r="L832" s="22"/>
    </row>
    <row r="833" spans="1:12" ht="15" x14ac:dyDescent="0.2">
      <c r="A833" s="40" t="s">
        <v>91</v>
      </c>
      <c r="B833" s="47"/>
      <c r="C833" s="47"/>
      <c r="D833" s="47"/>
      <c r="E833" s="47"/>
      <c r="F833" s="47"/>
      <c r="G833" s="47"/>
      <c r="H833" s="47"/>
      <c r="I833" s="47"/>
      <c r="J833" s="47"/>
      <c r="K833" s="47"/>
      <c r="L833" s="47"/>
    </row>
    <row r="834" spans="1:12" x14ac:dyDescent="0.2">
      <c r="A834" s="4"/>
      <c r="B834" s="4"/>
      <c r="C834" s="36" t="s">
        <v>36</v>
      </c>
      <c r="D834" s="37"/>
    </row>
    <row r="835" spans="1:12" x14ac:dyDescent="0.2">
      <c r="A835" s="4" t="s">
        <v>0</v>
      </c>
      <c r="B835" s="5" t="s">
        <v>2</v>
      </c>
      <c r="C835" s="5" t="s">
        <v>35</v>
      </c>
      <c r="D835" s="5" t="s">
        <v>16</v>
      </c>
    </row>
    <row r="836" spans="1:12" x14ac:dyDescent="0.2">
      <c r="A836" s="1" t="s">
        <v>22</v>
      </c>
      <c r="B836" s="8">
        <v>13.2</v>
      </c>
      <c r="C836" s="3">
        <v>2266774</v>
      </c>
      <c r="D836" s="13">
        <f>LN(C836/($C$853/POWER($C$855,2)))/LN(2.512)+B836</f>
        <v>20.332547188022367</v>
      </c>
    </row>
    <row r="837" spans="1:12" x14ac:dyDescent="0.2">
      <c r="A837" s="1" t="s">
        <v>23</v>
      </c>
      <c r="B837" s="8">
        <v>13.7</v>
      </c>
      <c r="C837" s="3">
        <v>1774829</v>
      </c>
      <c r="D837" s="13">
        <f>LN(C837/($C$853/POWER($C$855,2)))/LN(2.512)+B837</f>
        <v>20.566930960704369</v>
      </c>
    </row>
    <row r="838" spans="1:12" x14ac:dyDescent="0.2">
      <c r="A838" s="1" t="s">
        <v>24</v>
      </c>
      <c r="B838" s="8">
        <v>12.6</v>
      </c>
      <c r="C838" s="3">
        <v>2716671</v>
      </c>
      <c r="D838" s="13">
        <f>LN(C838/($C$853/POWER($C$855,2)))/LN(2.512)+B838</f>
        <v>19.9291095995797</v>
      </c>
    </row>
    <row r="839" spans="1:12" x14ac:dyDescent="0.2">
      <c r="A839" s="1" t="s">
        <v>25</v>
      </c>
      <c r="B839" s="8">
        <v>13</v>
      </c>
      <c r="C839" s="3">
        <v>2328408</v>
      </c>
      <c r="D839" s="13">
        <f>LN(C839/($C$853/POWER($C$855,2)))/LN(2.512)+B839</f>
        <v>20.161672908693959</v>
      </c>
    </row>
    <row r="840" spans="1:12" x14ac:dyDescent="0.2">
      <c r="A840" s="1" t="s">
        <v>26</v>
      </c>
      <c r="B840" s="8">
        <v>13.1</v>
      </c>
      <c r="C840" s="3">
        <v>1989606</v>
      </c>
      <c r="D840" s="13">
        <f>LN(C840/($C$853/POWER($C$855,2)))/LN(2.512)+B840</f>
        <v>20.090951286966785</v>
      </c>
    </row>
    <row r="841" spans="1:12" x14ac:dyDescent="0.2">
      <c r="A841" s="1" t="s">
        <v>27</v>
      </c>
      <c r="B841" s="8">
        <v>14</v>
      </c>
      <c r="C841" s="3">
        <v>1409350</v>
      </c>
      <c r="D841" s="13">
        <f>LN(C841/($C$854/POWER($C$855,2)))/LN(2.512)+B841</f>
        <v>20.614176608568208</v>
      </c>
    </row>
    <row r="842" spans="1:12" x14ac:dyDescent="0.2">
      <c r="A842" s="1" t="s">
        <v>28</v>
      </c>
      <c r="B842" s="8">
        <v>13.7</v>
      </c>
      <c r="C842" s="3">
        <v>2034208</v>
      </c>
      <c r="D842" s="13">
        <f>LN(C842/($C$854/POWER($C$855,2)))/LN(2.512)+B842</f>
        <v>20.712598296294473</v>
      </c>
    </row>
    <row r="843" spans="1:12" x14ac:dyDescent="0.2">
      <c r="A843" s="1" t="s">
        <v>29</v>
      </c>
      <c r="B843" s="8">
        <v>14.3</v>
      </c>
      <c r="C843" s="3">
        <v>1126207</v>
      </c>
      <c r="D843" s="13">
        <f>LN(C843/($C$854/POWER($C$855,2)))/LN(2.512)+B843</f>
        <v>20.670686967345162</v>
      </c>
    </row>
    <row r="844" spans="1:12" x14ac:dyDescent="0.2">
      <c r="A844" s="1" t="s">
        <v>30</v>
      </c>
      <c r="B844" s="8">
        <v>13.4</v>
      </c>
      <c r="C844" s="3">
        <v>2046324</v>
      </c>
      <c r="D844" s="13">
        <f>LN(C844/($C$854/POWER($C$855,2)))/LN(2.512)+B844</f>
        <v>20.419045579544871</v>
      </c>
    </row>
    <row r="845" spans="1:12" x14ac:dyDescent="0.2">
      <c r="A845" s="1" t="s">
        <v>31</v>
      </c>
      <c r="B845" s="8">
        <v>14.9</v>
      </c>
      <c r="C845" s="3">
        <v>630725</v>
      </c>
      <c r="D845" s="13">
        <f>LN(C845/($C$854/POWER($C$855,2)))/LN(2.512)+B845</f>
        <v>20.64127242143072</v>
      </c>
    </row>
    <row r="846" spans="1:12" x14ac:dyDescent="0.2">
      <c r="D846" s="31"/>
      <c r="L846" s="32"/>
    </row>
    <row r="847" spans="1:12" x14ac:dyDescent="0.2">
      <c r="A847" s="4" t="s">
        <v>155</v>
      </c>
      <c r="D847" s="29">
        <f>AVERAGE(D836:D840)</f>
        <v>20.216242388793436</v>
      </c>
    </row>
    <row r="848" spans="1:12" x14ac:dyDescent="0.2">
      <c r="A848" s="28" t="s">
        <v>47</v>
      </c>
      <c r="D848" s="29">
        <f>STDEV(D836:D840)</f>
        <v>0.24373664465439673</v>
      </c>
    </row>
    <row r="849" spans="1:4" x14ac:dyDescent="0.2">
      <c r="A849" s="4" t="s">
        <v>38</v>
      </c>
      <c r="D849" s="29">
        <f>AVERAGE(D841:D845)</f>
        <v>20.611555974636691</v>
      </c>
    </row>
    <row r="850" spans="1:4" x14ac:dyDescent="0.2">
      <c r="A850" s="28" t="s">
        <v>47</v>
      </c>
      <c r="D850" s="29">
        <f>STDEV(D841:D845)</f>
        <v>0.11364001519640639</v>
      </c>
    </row>
    <row r="851" spans="1:4" ht="12.75" customHeight="1" x14ac:dyDescent="0.2">
      <c r="D851" s="7"/>
    </row>
    <row r="852" spans="1:4" x14ac:dyDescent="0.2">
      <c r="D852" s="5" t="s">
        <v>48</v>
      </c>
    </row>
    <row r="853" spans="1:4" x14ac:dyDescent="0.2">
      <c r="A853" s="4" t="s">
        <v>156</v>
      </c>
      <c r="B853" t="s">
        <v>18</v>
      </c>
      <c r="C853" s="3">
        <f>1343</f>
        <v>1343</v>
      </c>
      <c r="D853" s="15">
        <f>C853*0.79/1200</f>
        <v>0.88414166666666671</v>
      </c>
    </row>
    <row r="854" spans="1:4" x14ac:dyDescent="0.2">
      <c r="A854" s="4" t="s">
        <v>157</v>
      </c>
      <c r="B854" t="s">
        <v>18</v>
      </c>
      <c r="C854" s="3">
        <f>1346</f>
        <v>1346</v>
      </c>
      <c r="D854" s="15">
        <f>C854*0.79/1200</f>
        <v>0.88611666666666677</v>
      </c>
    </row>
    <row r="855" spans="1:4" x14ac:dyDescent="0.2">
      <c r="A855" s="4" t="s">
        <v>19</v>
      </c>
      <c r="B855" t="s">
        <v>20</v>
      </c>
      <c r="C855" s="2">
        <v>0.65</v>
      </c>
      <c r="D855" s="2"/>
    </row>
    <row r="856" spans="1:4" x14ac:dyDescent="0.2">
      <c r="A856" s="4"/>
      <c r="C856" s="2"/>
      <c r="D856" s="2"/>
    </row>
    <row r="857" spans="1:4" x14ac:dyDescent="0.2">
      <c r="A857" s="4" t="s">
        <v>147</v>
      </c>
      <c r="B857" s="20" t="s">
        <v>92</v>
      </c>
      <c r="C857" s="2"/>
      <c r="D857" s="2"/>
    </row>
    <row r="858" spans="1:4" x14ac:dyDescent="0.2">
      <c r="A858" s="4" t="s">
        <v>148</v>
      </c>
      <c r="B858" s="20" t="s">
        <v>146</v>
      </c>
      <c r="C858" s="2"/>
      <c r="D858" s="2"/>
    </row>
    <row r="859" spans="1:4" ht="14.25" x14ac:dyDescent="0.2">
      <c r="A859" s="4" t="s">
        <v>116</v>
      </c>
      <c r="B859" s="20" t="s">
        <v>163</v>
      </c>
      <c r="C859" s="2"/>
      <c r="D859" s="2"/>
    </row>
    <row r="860" spans="1:4" x14ac:dyDescent="0.2">
      <c r="A860" s="4" t="s">
        <v>117</v>
      </c>
      <c r="B860" s="27">
        <v>1200</v>
      </c>
      <c r="C860" s="2"/>
      <c r="D860" s="2"/>
    </row>
    <row r="861" spans="1:4" x14ac:dyDescent="0.2">
      <c r="A861" s="4" t="s">
        <v>149</v>
      </c>
      <c r="B861" s="20" t="s">
        <v>151</v>
      </c>
    </row>
    <row r="862" spans="1:4" x14ac:dyDescent="0.2">
      <c r="A862" s="4" t="s">
        <v>150</v>
      </c>
      <c r="B862" s="20" t="s">
        <v>152</v>
      </c>
    </row>
    <row r="863" spans="1:4" x14ac:dyDescent="0.2">
      <c r="A863" s="4" t="s">
        <v>118</v>
      </c>
      <c r="B863" s="20" t="s">
        <v>154</v>
      </c>
    </row>
    <row r="864" spans="1:4" x14ac:dyDescent="0.2">
      <c r="A864" s="4" t="s">
        <v>119</v>
      </c>
      <c r="B864" s="20" t="s">
        <v>153</v>
      </c>
    </row>
    <row r="883" ht="12.75" customHeight="1" x14ac:dyDescent="0.2"/>
    <row r="940" ht="12.75" customHeight="1" x14ac:dyDescent="0.2"/>
    <row r="1044" ht="15" customHeight="1" x14ac:dyDescent="0.2"/>
    <row r="1047" ht="12.75" customHeight="1" x14ac:dyDescent="0.2"/>
    <row r="1048" ht="12.75" customHeight="1" x14ac:dyDescent="0.2"/>
    <row r="1049" ht="12.75" customHeight="1" x14ac:dyDescent="0.2"/>
    <row r="1050" ht="12.75" customHeight="1" x14ac:dyDescent="0.2"/>
    <row r="1051" ht="12.75" customHeight="1" x14ac:dyDescent="0.2"/>
    <row r="1064" ht="12.75" customHeight="1" x14ac:dyDescent="0.2"/>
  </sheetData>
  <mergeCells count="31">
    <mergeCell ref="O4:T4"/>
    <mergeCell ref="V4:Z4"/>
    <mergeCell ref="O27:Q27"/>
    <mergeCell ref="A333:L333"/>
    <mergeCell ref="C334:D334"/>
    <mergeCell ref="A87:L87"/>
    <mergeCell ref="C88:D88"/>
    <mergeCell ref="A1:L1"/>
    <mergeCell ref="A251:L251"/>
    <mergeCell ref="C252:D252"/>
    <mergeCell ref="C834:D834"/>
    <mergeCell ref="A2:L2"/>
    <mergeCell ref="A833:L833"/>
    <mergeCell ref="C775:D775"/>
    <mergeCell ref="C652:D652"/>
    <mergeCell ref="A710:L710"/>
    <mergeCell ref="A651:L651"/>
    <mergeCell ref="C593:D593"/>
    <mergeCell ref="C711:D711"/>
    <mergeCell ref="A774:L774"/>
    <mergeCell ref="A415:L415"/>
    <mergeCell ref="C416:D416"/>
    <mergeCell ref="A592:L592"/>
    <mergeCell ref="C534:D534"/>
    <mergeCell ref="A474:L474"/>
    <mergeCell ref="C475:D475"/>
    <mergeCell ref="A5:L5"/>
    <mergeCell ref="C6:D6"/>
    <mergeCell ref="A533:L533"/>
    <mergeCell ref="A169:L169"/>
    <mergeCell ref="C170:D170"/>
  </mergeCells>
  <phoneticPr fontId="1"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40"/>
  <sheetViews>
    <sheetView workbookViewId="0">
      <selection sqref="A1:F1"/>
    </sheetView>
  </sheetViews>
  <sheetFormatPr defaultRowHeight="12.75" x14ac:dyDescent="0.2"/>
  <cols>
    <col min="1" max="1" width="18.7109375" customWidth="1"/>
    <col min="2" max="2" width="10.7109375" customWidth="1"/>
    <col min="3" max="3" width="12.7109375" customWidth="1"/>
    <col min="4" max="4" width="15.7109375" customWidth="1"/>
    <col min="5" max="5" width="12.7109375" customWidth="1"/>
    <col min="6" max="6" width="15.7109375" customWidth="1"/>
  </cols>
  <sheetData>
    <row r="1" spans="1:6" ht="18" x14ac:dyDescent="0.25">
      <c r="A1" s="53" t="s">
        <v>39</v>
      </c>
      <c r="B1" s="53"/>
      <c r="C1" s="53"/>
      <c r="D1" s="53"/>
      <c r="E1" s="53"/>
      <c r="F1" s="53"/>
    </row>
    <row r="2" spans="1:6" ht="15.75" x14ac:dyDescent="0.25">
      <c r="A2" s="54" t="s">
        <v>21</v>
      </c>
      <c r="B2" s="54"/>
      <c r="C2" s="54"/>
      <c r="D2" s="54"/>
      <c r="E2" s="54"/>
      <c r="F2" s="54"/>
    </row>
    <row r="3" spans="1:6" ht="52.5" customHeight="1" x14ac:dyDescent="0.2">
      <c r="A3" s="45" t="s">
        <v>69</v>
      </c>
      <c r="B3" s="46"/>
      <c r="C3" s="46"/>
      <c r="D3" s="46"/>
      <c r="E3" s="52"/>
      <c r="F3" s="52"/>
    </row>
    <row r="4" spans="1:6" x14ac:dyDescent="0.2">
      <c r="A4" s="4"/>
      <c r="B4" s="4"/>
      <c r="C4" s="36" t="s">
        <v>9</v>
      </c>
      <c r="D4" s="37"/>
      <c r="E4" s="36" t="s">
        <v>5</v>
      </c>
      <c r="F4" s="37"/>
    </row>
    <row r="5" spans="1:6" x14ac:dyDescent="0.2">
      <c r="A5" s="4"/>
      <c r="B5" s="4"/>
      <c r="C5" s="55">
        <v>40961</v>
      </c>
      <c r="D5" s="56"/>
      <c r="E5" s="55">
        <v>39923</v>
      </c>
      <c r="F5" s="56"/>
    </row>
    <row r="6" spans="1:6" x14ac:dyDescent="0.2">
      <c r="A6" s="4" t="s">
        <v>0</v>
      </c>
      <c r="B6" s="5" t="s">
        <v>2</v>
      </c>
      <c r="C6" s="5" t="s">
        <v>35</v>
      </c>
      <c r="D6" s="5" t="s">
        <v>16</v>
      </c>
      <c r="E6" s="5" t="s">
        <v>35</v>
      </c>
      <c r="F6" s="5" t="s">
        <v>16</v>
      </c>
    </row>
    <row r="7" spans="1:6" x14ac:dyDescent="0.2">
      <c r="A7" s="1" t="s">
        <v>1</v>
      </c>
      <c r="B7" s="8">
        <v>14.4</v>
      </c>
      <c r="C7" s="3">
        <v>426536</v>
      </c>
      <c r="D7" s="6">
        <f>LN(C7/($C$30/POWER($C$31,2)))/LN(2.512)+B7</f>
        <v>20.200403120101793</v>
      </c>
      <c r="E7" s="3">
        <v>519205</v>
      </c>
      <c r="F7" s="6">
        <f>LN(E7/($E$30/POWER($E$31,2)))/LN(2.512)+B7</f>
        <v>21.358804352295497</v>
      </c>
    </row>
    <row r="8" spans="1:6" x14ac:dyDescent="0.2">
      <c r="A8" s="1" t="s">
        <v>3</v>
      </c>
      <c r="B8" s="8">
        <v>12.5</v>
      </c>
      <c r="C8" s="3">
        <v>2308113</v>
      </c>
      <c r="D8" s="6">
        <f t="shared" ref="D8:D16" si="0">LN(C8/($C$30/POWER($C$31,2)))/LN(2.512)+B8</f>
        <v>20.133566572412985</v>
      </c>
      <c r="E8" s="3">
        <v>2721252</v>
      </c>
      <c r="F8" s="6">
        <f t="shared" ref="F8:F16" si="1">LN(E8/($E$30/POWER($E$31,2)))/LN(2.512)+B8</f>
        <v>21.257290806602448</v>
      </c>
    </row>
    <row r="9" spans="1:6" x14ac:dyDescent="0.2">
      <c r="A9" s="1" t="s">
        <v>4</v>
      </c>
      <c r="B9" s="8">
        <v>13.3</v>
      </c>
      <c r="C9" s="3">
        <v>1169914</v>
      </c>
      <c r="D9" s="6">
        <f t="shared" si="0"/>
        <v>20.195844962920834</v>
      </c>
      <c r="E9" s="3">
        <v>1467342</v>
      </c>
      <c r="F9" s="6">
        <f t="shared" si="1"/>
        <v>21.386730191288827</v>
      </c>
    </row>
    <row r="10" spans="1:6" x14ac:dyDescent="0.2">
      <c r="A10" s="1" t="s">
        <v>6</v>
      </c>
      <c r="B10" s="8">
        <v>13.8</v>
      </c>
      <c r="C10" s="3">
        <v>773905</v>
      </c>
      <c r="D10" s="6">
        <f t="shared" si="0"/>
        <v>20.247201271942487</v>
      </c>
      <c r="E10" s="3">
        <v>959493</v>
      </c>
      <c r="F10" s="6">
        <f t="shared" si="1"/>
        <v>21.425528985751718</v>
      </c>
    </row>
    <row r="11" spans="1:6" x14ac:dyDescent="0.2">
      <c r="A11" s="1" t="s">
        <v>7</v>
      </c>
      <c r="B11" s="8">
        <v>14.2</v>
      </c>
      <c r="C11" s="3">
        <v>556241</v>
      </c>
      <c r="D11" s="6">
        <f t="shared" si="0"/>
        <v>20.28865723356127</v>
      </c>
      <c r="E11" s="3">
        <v>686951</v>
      </c>
      <c r="F11" s="6">
        <f t="shared" si="1"/>
        <v>21.462756666886044</v>
      </c>
    </row>
    <row r="12" spans="1:6" x14ac:dyDescent="0.2">
      <c r="A12" s="1" t="s">
        <v>10</v>
      </c>
      <c r="B12" s="8">
        <v>14.5</v>
      </c>
      <c r="C12" s="3">
        <v>398289</v>
      </c>
      <c r="D12" s="6">
        <f t="shared" si="0"/>
        <v>20.226013322467381</v>
      </c>
      <c r="E12" s="3">
        <v>488030</v>
      </c>
      <c r="F12" s="6">
        <f t="shared" si="1"/>
        <v>21.391576786085434</v>
      </c>
    </row>
    <row r="13" spans="1:6" x14ac:dyDescent="0.2">
      <c r="A13" s="1" t="s">
        <v>11</v>
      </c>
      <c r="B13" s="8">
        <v>15.2</v>
      </c>
      <c r="C13" s="3">
        <v>230100</v>
      </c>
      <c r="D13" s="6">
        <f t="shared" si="0"/>
        <v>20.330338329005667</v>
      </c>
      <c r="E13" s="3">
        <v>285323</v>
      </c>
      <c r="F13" s="6">
        <f t="shared" si="1"/>
        <v>21.508831046974233</v>
      </c>
    </row>
    <row r="14" spans="1:6" x14ac:dyDescent="0.2">
      <c r="A14" s="1" t="s">
        <v>12</v>
      </c>
      <c r="B14" s="8">
        <v>14.4</v>
      </c>
      <c r="C14" s="3">
        <v>413580</v>
      </c>
      <c r="D14" s="6">
        <f t="shared" si="0"/>
        <v>20.166914356499188</v>
      </c>
      <c r="E14" s="3">
        <v>519055</v>
      </c>
      <c r="F14" s="6">
        <f t="shared" si="1"/>
        <v>21.35849064968189</v>
      </c>
    </row>
    <row r="15" spans="1:6" x14ac:dyDescent="0.2">
      <c r="A15" s="1" t="s">
        <v>13</v>
      </c>
      <c r="B15" s="8">
        <v>15</v>
      </c>
      <c r="C15" s="3">
        <v>281554</v>
      </c>
      <c r="D15" s="6">
        <f t="shared" si="0"/>
        <v>20.349440281342389</v>
      </c>
      <c r="E15" s="3">
        <v>355769</v>
      </c>
      <c r="F15" s="6">
        <f t="shared" si="1"/>
        <v>21.548397590575682</v>
      </c>
    </row>
    <row r="16" spans="1:6" x14ac:dyDescent="0.2">
      <c r="A16" s="1" t="s">
        <v>14</v>
      </c>
      <c r="B16" s="8">
        <v>15.4</v>
      </c>
      <c r="C16" s="3">
        <v>176958</v>
      </c>
      <c r="D16" s="6">
        <f t="shared" si="0"/>
        <v>20.245236280340674</v>
      </c>
      <c r="E16" s="3">
        <v>210838</v>
      </c>
      <c r="F16" s="6">
        <f t="shared" si="1"/>
        <v>21.380377435358831</v>
      </c>
    </row>
    <row r="18" spans="1:6" ht="12.75" customHeight="1" x14ac:dyDescent="0.2">
      <c r="D18" s="49">
        <f>AVERAGE(D7:D16)</f>
        <v>20.238361573059464</v>
      </c>
      <c r="F18" s="49">
        <f>AVERAGE(F7:F16)</f>
        <v>21.407878451150061</v>
      </c>
    </row>
    <row r="19" spans="1:6" ht="12.75" customHeight="1" x14ac:dyDescent="0.2">
      <c r="A19" s="4" t="s">
        <v>8</v>
      </c>
      <c r="D19" s="49"/>
      <c r="F19" s="49"/>
    </row>
    <row r="20" spans="1:6" ht="12.75" customHeight="1" x14ac:dyDescent="0.2">
      <c r="D20" s="49"/>
      <c r="F20" s="49"/>
    </row>
    <row r="21" spans="1:6" ht="12.75" customHeight="1" x14ac:dyDescent="0.2">
      <c r="D21" s="49">
        <f>STDEV(D7:D16)</f>
        <v>6.9073986827378503E-2</v>
      </c>
      <c r="E21" s="7"/>
      <c r="F21" s="49">
        <f>STDEV(F7:F16)</f>
        <v>8.3168887701723773E-2</v>
      </c>
    </row>
    <row r="22" spans="1:6" ht="12.75" customHeight="1" x14ac:dyDescent="0.2">
      <c r="A22" s="4" t="s">
        <v>15</v>
      </c>
      <c r="D22" s="49"/>
      <c r="E22" s="7"/>
      <c r="F22" s="49"/>
    </row>
    <row r="23" spans="1:6" ht="12.75" customHeight="1" x14ac:dyDescent="0.2">
      <c r="D23" s="49"/>
      <c r="E23" s="7"/>
      <c r="F23" s="49"/>
    </row>
    <row r="24" spans="1:6" ht="12.75" customHeight="1" x14ac:dyDescent="0.2">
      <c r="D24" s="50">
        <f>POWER(2.512,F18-D18)</f>
        <v>2.9364980364313196</v>
      </c>
      <c r="E24" s="51"/>
      <c r="F24" s="51"/>
    </row>
    <row r="25" spans="1:6" ht="12.75" customHeight="1" x14ac:dyDescent="0.2">
      <c r="A25" s="4" t="s">
        <v>40</v>
      </c>
      <c r="D25" s="51"/>
      <c r="E25" s="51"/>
      <c r="F25" s="51"/>
    </row>
    <row r="26" spans="1:6" ht="12.75" customHeight="1" x14ac:dyDescent="0.2">
      <c r="D26" s="51"/>
      <c r="E26" s="51"/>
      <c r="F26" s="51"/>
    </row>
    <row r="27" spans="1:6" ht="12.75" customHeight="1" x14ac:dyDescent="0.2">
      <c r="D27" s="9"/>
      <c r="E27" s="7"/>
      <c r="F27" s="9"/>
    </row>
    <row r="28" spans="1:6" ht="12.75" customHeight="1" x14ac:dyDescent="0.2">
      <c r="D28" s="7"/>
      <c r="E28" s="7"/>
      <c r="F28" s="7"/>
    </row>
    <row r="30" spans="1:6" x14ac:dyDescent="0.2">
      <c r="A30" s="4" t="s">
        <v>17</v>
      </c>
      <c r="B30" t="s">
        <v>18</v>
      </c>
      <c r="C30" s="2">
        <v>862</v>
      </c>
      <c r="D30" s="2"/>
      <c r="E30" s="2">
        <v>361</v>
      </c>
    </row>
    <row r="31" spans="1:6" x14ac:dyDescent="0.2">
      <c r="A31" s="4" t="s">
        <v>19</v>
      </c>
      <c r="B31" t="s">
        <v>20</v>
      </c>
      <c r="C31" s="2">
        <v>0.65</v>
      </c>
      <c r="D31" s="2"/>
      <c r="E31" s="2">
        <v>0.65</v>
      </c>
    </row>
    <row r="39" spans="1:10" x14ac:dyDescent="0.2">
      <c r="A39" s="4" t="s">
        <v>32</v>
      </c>
      <c r="J39" s="4" t="s">
        <v>34</v>
      </c>
    </row>
    <row r="40" spans="1:10" x14ac:dyDescent="0.2">
      <c r="A40" t="s">
        <v>33</v>
      </c>
    </row>
  </sheetData>
  <mergeCells count="12">
    <mergeCell ref="F21:F23"/>
    <mergeCell ref="D24:F26"/>
    <mergeCell ref="D21:D23"/>
    <mergeCell ref="A3:F3"/>
    <mergeCell ref="A1:F1"/>
    <mergeCell ref="D18:D20"/>
    <mergeCell ref="F18:F20"/>
    <mergeCell ref="C4:D4"/>
    <mergeCell ref="E4:F4"/>
    <mergeCell ref="A2:F2"/>
    <mergeCell ref="C5:D5"/>
    <mergeCell ref="E5:F5"/>
  </mergeCells>
  <phoneticPr fontId="1" type="noConversion"/>
  <pageMargins left="0.75" right="0.75" top="1"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G40" sqref="G40"/>
    </sheetView>
  </sheetViews>
  <sheetFormatPr defaultRowHeight="12.75" x14ac:dyDescent="0.2"/>
  <sheetData/>
  <phoneticPr fontId="1" type="noConversion"/>
  <pageMargins left="0.75" right="0.75" top="1" bottom="1" header="0.5" footer="0.5"/>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23"/>
  <sheetViews>
    <sheetView workbookViewId="0"/>
  </sheetViews>
  <sheetFormatPr defaultRowHeight="12.75" x14ac:dyDescent="0.2"/>
  <sheetData>
    <row r="1" spans="1:2" x14ac:dyDescent="0.2">
      <c r="A1" s="5" t="s">
        <v>37</v>
      </c>
      <c r="B1" s="5" t="s">
        <v>41</v>
      </c>
    </row>
    <row r="2" spans="1:2" x14ac:dyDescent="0.2">
      <c r="A2" s="10">
        <v>90</v>
      </c>
      <c r="B2" s="11">
        <v>1</v>
      </c>
    </row>
    <row r="3" spans="1:2" x14ac:dyDescent="0.2">
      <c r="A3" s="10">
        <f>A2-1</f>
        <v>89</v>
      </c>
      <c r="B3" s="11">
        <f>1/COS(RADIANS(90-A3))</f>
        <v>1.0001523280439077</v>
      </c>
    </row>
    <row r="4" spans="1:2" x14ac:dyDescent="0.2">
      <c r="A4" s="10">
        <f t="shared" ref="A4:A67" si="0">A3-1</f>
        <v>88</v>
      </c>
      <c r="B4" s="11">
        <f t="shared" ref="B4:B67" si="1">1/COS(RADIANS(90-A4))</f>
        <v>1.0006095442988217</v>
      </c>
    </row>
    <row r="5" spans="1:2" x14ac:dyDescent="0.2">
      <c r="A5" s="10">
        <f t="shared" si="0"/>
        <v>87</v>
      </c>
      <c r="B5" s="11">
        <f t="shared" si="1"/>
        <v>1.0013723459979209</v>
      </c>
    </row>
    <row r="6" spans="1:2" x14ac:dyDescent="0.2">
      <c r="A6" s="10">
        <f t="shared" si="0"/>
        <v>86</v>
      </c>
      <c r="B6" s="11">
        <f t="shared" si="1"/>
        <v>1.0024418980811722</v>
      </c>
    </row>
    <row r="7" spans="1:2" x14ac:dyDescent="0.2">
      <c r="A7" s="10">
        <f t="shared" si="0"/>
        <v>85</v>
      </c>
      <c r="B7" s="11">
        <f t="shared" si="1"/>
        <v>1.0038198375433474</v>
      </c>
    </row>
    <row r="8" spans="1:2" x14ac:dyDescent="0.2">
      <c r="A8" s="10">
        <f t="shared" si="0"/>
        <v>84</v>
      </c>
      <c r="B8" s="11">
        <f t="shared" si="1"/>
        <v>1.0055082795635164</v>
      </c>
    </row>
    <row r="9" spans="1:2" x14ac:dyDescent="0.2">
      <c r="A9" s="10">
        <f t="shared" si="0"/>
        <v>83</v>
      </c>
      <c r="B9" s="11">
        <f t="shared" si="1"/>
        <v>1.0075098254588484</v>
      </c>
    </row>
    <row r="10" spans="1:2" x14ac:dyDescent="0.2">
      <c r="A10" s="10">
        <f t="shared" si="0"/>
        <v>82</v>
      </c>
      <c r="B10" s="11">
        <f t="shared" si="1"/>
        <v>1.0098275725186181</v>
      </c>
    </row>
    <row r="11" spans="1:2" x14ac:dyDescent="0.2">
      <c r="A11" s="10">
        <f t="shared" si="0"/>
        <v>81</v>
      </c>
      <c r="B11" s="11">
        <f t="shared" si="1"/>
        <v>1.0124651257880029</v>
      </c>
    </row>
    <row r="12" spans="1:2" x14ac:dyDescent="0.2">
      <c r="A12" s="10">
        <f t="shared" si="0"/>
        <v>80</v>
      </c>
      <c r="B12" s="11">
        <f t="shared" si="1"/>
        <v>1.0154266118857451</v>
      </c>
    </row>
    <row r="13" spans="1:2" x14ac:dyDescent="0.2">
      <c r="A13" s="10">
        <f t="shared" si="0"/>
        <v>79</v>
      </c>
      <c r="B13" s="11">
        <f t="shared" si="1"/>
        <v>1.0187166949552142</v>
      </c>
    </row>
    <row r="14" spans="1:2" x14ac:dyDescent="0.2">
      <c r="A14" s="10">
        <f t="shared" si="0"/>
        <v>78</v>
      </c>
      <c r="B14" s="11">
        <f t="shared" si="1"/>
        <v>1.0223405948650293</v>
      </c>
    </row>
    <row r="15" spans="1:2" x14ac:dyDescent="0.2">
      <c r="A15" s="10">
        <f t="shared" si="0"/>
        <v>77</v>
      </c>
      <c r="B15" s="11">
        <f t="shared" si="1"/>
        <v>1.0263041077933917</v>
      </c>
    </row>
    <row r="16" spans="1:2" x14ac:dyDescent="0.2">
      <c r="A16" s="10">
        <f t="shared" si="0"/>
        <v>76</v>
      </c>
      <c r="B16" s="11">
        <f t="shared" si="1"/>
        <v>1.0306136293498982</v>
      </c>
    </row>
    <row r="17" spans="1:2" x14ac:dyDescent="0.2">
      <c r="A17" s="10">
        <f t="shared" si="0"/>
        <v>75</v>
      </c>
      <c r="B17" s="11">
        <f t="shared" si="1"/>
        <v>1.035276180410083</v>
      </c>
    </row>
    <row r="18" spans="1:2" x14ac:dyDescent="0.2">
      <c r="A18" s="10">
        <f t="shared" si="0"/>
        <v>74</v>
      </c>
      <c r="B18" s="11">
        <f t="shared" si="1"/>
        <v>1.040299435861602</v>
      </c>
    </row>
    <row r="19" spans="1:2" x14ac:dyDescent="0.2">
      <c r="A19" s="10">
        <f t="shared" si="0"/>
        <v>73</v>
      </c>
      <c r="B19" s="11">
        <f t="shared" si="1"/>
        <v>1.045691756487148</v>
      </c>
    </row>
    <row r="20" spans="1:2" x14ac:dyDescent="0.2">
      <c r="A20" s="10">
        <f t="shared" si="0"/>
        <v>72</v>
      </c>
      <c r="B20" s="11">
        <f t="shared" si="1"/>
        <v>1.0514622242382672</v>
      </c>
    </row>
    <row r="21" spans="1:2" x14ac:dyDescent="0.2">
      <c r="A21" s="10">
        <f t="shared" si="0"/>
        <v>71</v>
      </c>
      <c r="B21" s="11">
        <f t="shared" si="1"/>
        <v>1.0576206811866706</v>
      </c>
    </row>
    <row r="22" spans="1:2" x14ac:dyDescent="0.2">
      <c r="A22" s="10">
        <f t="shared" si="0"/>
        <v>70</v>
      </c>
      <c r="B22" s="11">
        <f t="shared" si="1"/>
        <v>1.0641777724759121</v>
      </c>
    </row>
    <row r="23" spans="1:2" x14ac:dyDescent="0.2">
      <c r="A23" s="10">
        <f t="shared" si="0"/>
        <v>69</v>
      </c>
      <c r="B23" s="11">
        <f t="shared" si="1"/>
        <v>1.071144993637029</v>
      </c>
    </row>
    <row r="24" spans="1:2" x14ac:dyDescent="0.2">
      <c r="A24" s="10">
        <f t="shared" si="0"/>
        <v>68</v>
      </c>
      <c r="B24" s="11">
        <f t="shared" si="1"/>
        <v>1.0785347426775833</v>
      </c>
    </row>
    <row r="25" spans="1:2" x14ac:dyDescent="0.2">
      <c r="A25" s="10">
        <f t="shared" si="0"/>
        <v>67</v>
      </c>
      <c r="B25" s="11">
        <f t="shared" si="1"/>
        <v>1.0863603774052961</v>
      </c>
    </row>
    <row r="26" spans="1:2" x14ac:dyDescent="0.2">
      <c r="A26" s="10">
        <f t="shared" si="0"/>
        <v>66</v>
      </c>
      <c r="B26" s="11">
        <f t="shared" si="1"/>
        <v>1.0946362785060468</v>
      </c>
    </row>
    <row r="27" spans="1:2" x14ac:dyDescent="0.2">
      <c r="A27" s="10">
        <f t="shared" si="0"/>
        <v>65</v>
      </c>
      <c r="B27" s="11">
        <f t="shared" si="1"/>
        <v>1.1033779189624917</v>
      </c>
    </row>
    <row r="28" spans="1:2" x14ac:dyDescent="0.2">
      <c r="A28" s="10">
        <f t="shared" si="0"/>
        <v>64</v>
      </c>
      <c r="B28" s="11">
        <f t="shared" si="1"/>
        <v>1.1126019404751888</v>
      </c>
    </row>
    <row r="29" spans="1:2" x14ac:dyDescent="0.2">
      <c r="A29" s="10">
        <f t="shared" si="0"/>
        <v>63</v>
      </c>
      <c r="B29" s="11">
        <f t="shared" si="1"/>
        <v>1.1223262376343608</v>
      </c>
    </row>
    <row r="30" spans="1:2" x14ac:dyDescent="0.2">
      <c r="A30" s="10">
        <f t="shared" si="0"/>
        <v>62</v>
      </c>
      <c r="B30" s="11">
        <f t="shared" si="1"/>
        <v>1.132570050689039</v>
      </c>
    </row>
    <row r="31" spans="1:2" x14ac:dyDescent="0.2">
      <c r="A31" s="10">
        <f t="shared" si="0"/>
        <v>61</v>
      </c>
      <c r="B31" s="11">
        <f t="shared" si="1"/>
        <v>1.1433540678733201</v>
      </c>
    </row>
    <row r="32" spans="1:2" x14ac:dyDescent="0.2">
      <c r="A32" s="10">
        <f t="shared" si="0"/>
        <v>60</v>
      </c>
      <c r="B32" s="11">
        <f t="shared" si="1"/>
        <v>1.1547005383792515</v>
      </c>
    </row>
    <row r="33" spans="1:2" x14ac:dyDescent="0.2">
      <c r="A33" s="10">
        <f t="shared" si="0"/>
        <v>59</v>
      </c>
      <c r="B33" s="11">
        <f t="shared" si="1"/>
        <v>1.1666333972153304</v>
      </c>
    </row>
    <row r="34" spans="1:2" x14ac:dyDescent="0.2">
      <c r="A34" s="10">
        <f t="shared" si="0"/>
        <v>58</v>
      </c>
      <c r="B34" s="11">
        <f t="shared" si="1"/>
        <v>1.1791784033620965</v>
      </c>
    </row>
    <row r="35" spans="1:2" x14ac:dyDescent="0.2">
      <c r="A35" s="10">
        <f t="shared" si="0"/>
        <v>57</v>
      </c>
      <c r="B35" s="11">
        <f t="shared" si="1"/>
        <v>1.1923632928359473</v>
      </c>
    </row>
    <row r="36" spans="1:2" x14ac:dyDescent="0.2">
      <c r="A36" s="10">
        <f t="shared" si="0"/>
        <v>56</v>
      </c>
      <c r="B36" s="11">
        <f t="shared" si="1"/>
        <v>1.2062179485039055</v>
      </c>
    </row>
    <row r="37" spans="1:2" x14ac:dyDescent="0.2">
      <c r="A37" s="10">
        <f t="shared" si="0"/>
        <v>55</v>
      </c>
      <c r="B37" s="11">
        <f t="shared" si="1"/>
        <v>1.2207745887614561</v>
      </c>
    </row>
    <row r="38" spans="1:2" x14ac:dyDescent="0.2">
      <c r="A38" s="10">
        <f t="shared" si="0"/>
        <v>54</v>
      </c>
      <c r="B38" s="11">
        <f t="shared" si="1"/>
        <v>1.2360679774997896</v>
      </c>
    </row>
    <row r="39" spans="1:2" x14ac:dyDescent="0.2">
      <c r="A39" s="10">
        <f t="shared" si="0"/>
        <v>53</v>
      </c>
      <c r="B39" s="11">
        <f t="shared" si="1"/>
        <v>1.2521356581562257</v>
      </c>
    </row>
    <row r="40" spans="1:2" x14ac:dyDescent="0.2">
      <c r="A40" s="10">
        <f t="shared" si="0"/>
        <v>52</v>
      </c>
      <c r="B40" s="11">
        <f t="shared" si="1"/>
        <v>1.2690182150725788</v>
      </c>
    </row>
    <row r="41" spans="1:2" x14ac:dyDescent="0.2">
      <c r="A41" s="10">
        <f t="shared" si="0"/>
        <v>51</v>
      </c>
      <c r="B41" s="11">
        <f t="shared" si="1"/>
        <v>1.2867595658931672</v>
      </c>
    </row>
    <row r="42" spans="1:2" x14ac:dyDescent="0.2">
      <c r="A42" s="10">
        <f t="shared" si="0"/>
        <v>50</v>
      </c>
      <c r="B42" s="11">
        <f t="shared" si="1"/>
        <v>1.3054072893322786</v>
      </c>
    </row>
    <row r="43" spans="1:2" x14ac:dyDescent="0.2">
      <c r="A43" s="10">
        <f t="shared" si="0"/>
        <v>49</v>
      </c>
      <c r="B43" s="11">
        <f t="shared" si="1"/>
        <v>1.3250129933488113</v>
      </c>
    </row>
    <row r="44" spans="1:2" x14ac:dyDescent="0.2">
      <c r="A44" s="10">
        <f t="shared" si="0"/>
        <v>48</v>
      </c>
      <c r="B44" s="11">
        <f t="shared" si="1"/>
        <v>1.3456327296063761</v>
      </c>
    </row>
    <row r="45" spans="1:2" x14ac:dyDescent="0.2">
      <c r="A45" s="10">
        <f t="shared" si="0"/>
        <v>47</v>
      </c>
      <c r="B45" s="11">
        <f t="shared" si="1"/>
        <v>1.3673274610985953</v>
      </c>
    </row>
    <row r="46" spans="1:2" x14ac:dyDescent="0.2">
      <c r="A46" s="10">
        <f t="shared" si="0"/>
        <v>46</v>
      </c>
      <c r="B46" s="11">
        <f t="shared" si="1"/>
        <v>1.3901635910166787</v>
      </c>
    </row>
    <row r="47" spans="1:2" x14ac:dyDescent="0.2">
      <c r="A47" s="10">
        <f t="shared" si="0"/>
        <v>45</v>
      </c>
      <c r="B47" s="11">
        <f t="shared" si="1"/>
        <v>1.4142135623730949</v>
      </c>
    </row>
    <row r="48" spans="1:2" x14ac:dyDescent="0.2">
      <c r="A48" s="10">
        <f t="shared" si="0"/>
        <v>44</v>
      </c>
      <c r="B48" s="11">
        <f t="shared" si="1"/>
        <v>1.4395565396257264</v>
      </c>
    </row>
    <row r="49" spans="1:2" x14ac:dyDescent="0.2">
      <c r="A49" s="10">
        <f t="shared" si="0"/>
        <v>43</v>
      </c>
      <c r="B49" s="11">
        <f t="shared" si="1"/>
        <v>1.4662791856396249</v>
      </c>
    </row>
    <row r="50" spans="1:2" x14ac:dyDescent="0.2">
      <c r="A50" s="10">
        <f t="shared" si="0"/>
        <v>42</v>
      </c>
      <c r="B50" s="11">
        <f t="shared" si="1"/>
        <v>1.4944765498646086</v>
      </c>
    </row>
    <row r="51" spans="1:2" x14ac:dyDescent="0.2">
      <c r="A51" s="10">
        <f t="shared" si="0"/>
        <v>41</v>
      </c>
      <c r="B51" s="11">
        <f t="shared" si="1"/>
        <v>1.5242530867058142</v>
      </c>
    </row>
    <row r="52" spans="1:2" x14ac:dyDescent="0.2">
      <c r="A52" s="10">
        <f t="shared" si="0"/>
        <v>40</v>
      </c>
      <c r="B52" s="11">
        <f t="shared" si="1"/>
        <v>1.5557238268604123</v>
      </c>
    </row>
    <row r="53" spans="1:2" x14ac:dyDescent="0.2">
      <c r="A53" s="10">
        <f t="shared" si="0"/>
        <v>39</v>
      </c>
      <c r="B53" s="11">
        <f t="shared" si="1"/>
        <v>1.5890157290657494</v>
      </c>
    </row>
    <row r="54" spans="1:2" x14ac:dyDescent="0.2">
      <c r="A54" s="10">
        <f t="shared" si="0"/>
        <v>38</v>
      </c>
      <c r="B54" s="11">
        <f t="shared" si="1"/>
        <v>1.6242692454827441</v>
      </c>
    </row>
    <row r="55" spans="1:2" x14ac:dyDescent="0.2">
      <c r="A55" s="10">
        <f t="shared" si="0"/>
        <v>37</v>
      </c>
      <c r="B55" s="11">
        <f t="shared" si="1"/>
        <v>1.661640141122483</v>
      </c>
    </row>
    <row r="56" spans="1:2" x14ac:dyDescent="0.2">
      <c r="A56" s="10">
        <f t="shared" si="0"/>
        <v>36</v>
      </c>
      <c r="B56" s="11">
        <f t="shared" si="1"/>
        <v>1.7013016167040798</v>
      </c>
    </row>
    <row r="57" spans="1:2" x14ac:dyDescent="0.2">
      <c r="A57" s="10">
        <f t="shared" si="0"/>
        <v>35</v>
      </c>
      <c r="B57" s="11">
        <f t="shared" si="1"/>
        <v>1.7434467956210977</v>
      </c>
    </row>
    <row r="58" spans="1:2" x14ac:dyDescent="0.2">
      <c r="A58" s="10">
        <f t="shared" si="0"/>
        <v>34</v>
      </c>
      <c r="B58" s="11">
        <f t="shared" si="1"/>
        <v>1.7882916499714008</v>
      </c>
    </row>
    <row r="59" spans="1:2" x14ac:dyDescent="0.2">
      <c r="A59" s="10">
        <f t="shared" si="0"/>
        <v>33</v>
      </c>
      <c r="B59" s="11">
        <f t="shared" si="1"/>
        <v>1.8360784587766632</v>
      </c>
    </row>
    <row r="60" spans="1:2" x14ac:dyDescent="0.2">
      <c r="A60" s="10">
        <f t="shared" si="0"/>
        <v>32</v>
      </c>
      <c r="B60" s="11">
        <f t="shared" si="1"/>
        <v>1.8870799147998585</v>
      </c>
    </row>
    <row r="61" spans="1:2" x14ac:dyDescent="0.2">
      <c r="A61" s="10">
        <f t="shared" si="0"/>
        <v>31</v>
      </c>
      <c r="B61" s="11">
        <f t="shared" si="1"/>
        <v>1.9416040264103567</v>
      </c>
    </row>
    <row r="62" spans="1:2" x14ac:dyDescent="0.2">
      <c r="A62" s="10">
        <f t="shared" si="0"/>
        <v>30</v>
      </c>
      <c r="B62" s="11">
        <f t="shared" si="1"/>
        <v>1.9999999999999996</v>
      </c>
    </row>
    <row r="63" spans="1:2" x14ac:dyDescent="0.2">
      <c r="A63" s="10">
        <f t="shared" si="0"/>
        <v>29</v>
      </c>
      <c r="B63" s="11">
        <f t="shared" si="1"/>
        <v>2.0626653396273138</v>
      </c>
    </row>
    <row r="64" spans="1:2" x14ac:dyDescent="0.2">
      <c r="A64" s="10">
        <f t="shared" si="0"/>
        <v>28</v>
      </c>
      <c r="B64" s="11">
        <f t="shared" si="1"/>
        <v>2.1300544681895124</v>
      </c>
    </row>
    <row r="65" spans="1:2" x14ac:dyDescent="0.2">
      <c r="A65" s="10">
        <f t="shared" si="0"/>
        <v>27</v>
      </c>
      <c r="B65" s="11">
        <f t="shared" si="1"/>
        <v>2.2026892645852665</v>
      </c>
    </row>
    <row r="66" spans="1:2" x14ac:dyDescent="0.2">
      <c r="A66" s="10">
        <f t="shared" si="0"/>
        <v>26</v>
      </c>
      <c r="B66" s="11">
        <f t="shared" si="1"/>
        <v>2.281172032704859</v>
      </c>
    </row>
    <row r="67" spans="1:2" x14ac:dyDescent="0.2">
      <c r="A67" s="10">
        <f t="shared" si="0"/>
        <v>25</v>
      </c>
      <c r="B67" s="11">
        <f t="shared" si="1"/>
        <v>2.3662015831524985</v>
      </c>
    </row>
    <row r="68" spans="1:2" x14ac:dyDescent="0.2">
      <c r="A68" s="10">
        <f t="shared" ref="A68:A92" si="2">A67-1</f>
        <v>24</v>
      </c>
      <c r="B68" s="11">
        <f t="shared" ref="B68:B92" si="3">1/COS(RADIANS(90-A68))</f>
        <v>2.4585933355742382</v>
      </c>
    </row>
    <row r="69" spans="1:2" x14ac:dyDescent="0.2">
      <c r="A69" s="10">
        <f t="shared" si="2"/>
        <v>23</v>
      </c>
      <c r="B69" s="11">
        <f t="shared" si="3"/>
        <v>2.5593046652474523</v>
      </c>
    </row>
    <row r="70" spans="1:2" x14ac:dyDescent="0.2">
      <c r="A70" s="10">
        <f t="shared" si="2"/>
        <v>22</v>
      </c>
      <c r="B70" s="11">
        <f t="shared" si="3"/>
        <v>2.6694671625540147</v>
      </c>
    </row>
    <row r="71" spans="1:2" x14ac:dyDescent="0.2">
      <c r="A71" s="10">
        <f t="shared" si="2"/>
        <v>21</v>
      </c>
      <c r="B71" s="11">
        <f t="shared" si="3"/>
        <v>2.7904281096253349</v>
      </c>
    </row>
    <row r="72" spans="1:2" x14ac:dyDescent="0.2">
      <c r="A72" s="10">
        <f t="shared" si="2"/>
        <v>20</v>
      </c>
      <c r="B72" s="11">
        <f t="shared" si="3"/>
        <v>2.9238044001630863</v>
      </c>
    </row>
    <row r="73" spans="1:2" x14ac:dyDescent="0.2">
      <c r="A73" s="10">
        <f t="shared" si="2"/>
        <v>19</v>
      </c>
      <c r="B73" s="11">
        <f t="shared" si="3"/>
        <v>3.0715534867572414</v>
      </c>
    </row>
    <row r="74" spans="1:2" x14ac:dyDescent="0.2">
      <c r="A74" s="10">
        <f t="shared" si="2"/>
        <v>18</v>
      </c>
      <c r="B74" s="11">
        <f t="shared" si="3"/>
        <v>3.2360679774997894</v>
      </c>
    </row>
    <row r="75" spans="1:2" x14ac:dyDescent="0.2">
      <c r="A75" s="10">
        <f t="shared" si="2"/>
        <v>17</v>
      </c>
      <c r="B75" s="11">
        <f t="shared" si="3"/>
        <v>3.4203036198332684</v>
      </c>
    </row>
    <row r="76" spans="1:2" x14ac:dyDescent="0.2">
      <c r="A76" s="10">
        <f t="shared" si="2"/>
        <v>16</v>
      </c>
      <c r="B76" s="11">
        <f t="shared" si="3"/>
        <v>3.6279552785433005</v>
      </c>
    </row>
    <row r="77" spans="1:2" x14ac:dyDescent="0.2">
      <c r="A77" s="10">
        <f t="shared" si="2"/>
        <v>15</v>
      </c>
      <c r="B77" s="11">
        <f t="shared" si="3"/>
        <v>3.8637033051562737</v>
      </c>
    </row>
    <row r="78" spans="1:2" x14ac:dyDescent="0.2">
      <c r="A78" s="10">
        <f t="shared" si="2"/>
        <v>14</v>
      </c>
      <c r="B78" s="11">
        <f t="shared" si="3"/>
        <v>4.1335654944387503</v>
      </c>
    </row>
    <row r="79" spans="1:2" x14ac:dyDescent="0.2">
      <c r="A79" s="10">
        <f t="shared" si="2"/>
        <v>13</v>
      </c>
      <c r="B79" s="11">
        <f t="shared" si="3"/>
        <v>4.4454114825858024</v>
      </c>
    </row>
    <row r="80" spans="1:2" x14ac:dyDescent="0.2">
      <c r="A80" s="10">
        <f t="shared" si="2"/>
        <v>12</v>
      </c>
      <c r="B80" s="11">
        <f t="shared" si="3"/>
        <v>4.8097343447441281</v>
      </c>
    </row>
    <row r="81" spans="1:2" x14ac:dyDescent="0.2">
      <c r="A81" s="10">
        <f t="shared" si="2"/>
        <v>11</v>
      </c>
      <c r="B81" s="11">
        <f t="shared" si="3"/>
        <v>5.2408430641678461</v>
      </c>
    </row>
    <row r="82" spans="1:2" x14ac:dyDescent="0.2">
      <c r="A82" s="10">
        <f t="shared" si="2"/>
        <v>10</v>
      </c>
      <c r="B82" s="11">
        <f t="shared" si="3"/>
        <v>5.758770483143631</v>
      </c>
    </row>
    <row r="83" spans="1:2" x14ac:dyDescent="0.2">
      <c r="A83" s="10">
        <f t="shared" si="2"/>
        <v>9</v>
      </c>
      <c r="B83" s="11">
        <f t="shared" si="3"/>
        <v>6.3924532214996592</v>
      </c>
    </row>
    <row r="84" spans="1:2" x14ac:dyDescent="0.2">
      <c r="A84" s="10">
        <f t="shared" si="2"/>
        <v>8</v>
      </c>
      <c r="B84" s="11">
        <f t="shared" si="3"/>
        <v>7.1852965343277182</v>
      </c>
    </row>
    <row r="85" spans="1:2" x14ac:dyDescent="0.2">
      <c r="A85" s="10">
        <f t="shared" si="2"/>
        <v>7</v>
      </c>
      <c r="B85" s="11">
        <f t="shared" si="3"/>
        <v>8.2055090481250783</v>
      </c>
    </row>
    <row r="86" spans="1:2" x14ac:dyDescent="0.2">
      <c r="A86" s="10">
        <f t="shared" si="2"/>
        <v>6</v>
      </c>
      <c r="B86" s="11">
        <f t="shared" si="3"/>
        <v>9.5667722335056276</v>
      </c>
    </row>
    <row r="87" spans="1:2" x14ac:dyDescent="0.2">
      <c r="A87" s="10">
        <f t="shared" si="2"/>
        <v>5</v>
      </c>
      <c r="B87" s="11">
        <f t="shared" si="3"/>
        <v>11.47371324566986</v>
      </c>
    </row>
    <row r="88" spans="1:2" x14ac:dyDescent="0.2">
      <c r="A88" s="10">
        <f t="shared" si="2"/>
        <v>4</v>
      </c>
      <c r="B88" s="11">
        <f t="shared" si="3"/>
        <v>14.33558702620369</v>
      </c>
    </row>
    <row r="89" spans="1:2" x14ac:dyDescent="0.2">
      <c r="A89" s="10">
        <f t="shared" si="2"/>
        <v>3</v>
      </c>
      <c r="B89" s="11">
        <f t="shared" si="3"/>
        <v>19.107322609297348</v>
      </c>
    </row>
    <row r="90" spans="1:2" x14ac:dyDescent="0.2">
      <c r="A90" s="10">
        <f t="shared" si="2"/>
        <v>2</v>
      </c>
      <c r="B90" s="11">
        <f t="shared" si="3"/>
        <v>28.653708347843732</v>
      </c>
    </row>
    <row r="91" spans="1:2" x14ac:dyDescent="0.2">
      <c r="A91" s="10">
        <f t="shared" si="2"/>
        <v>1</v>
      </c>
      <c r="B91" s="11">
        <f t="shared" si="3"/>
        <v>57.2986884985499</v>
      </c>
    </row>
    <row r="92" spans="1:2" x14ac:dyDescent="0.2">
      <c r="A92" s="10">
        <f t="shared" si="2"/>
        <v>0</v>
      </c>
      <c r="B92" s="11">
        <f t="shared" si="3"/>
        <v>1.6324552277619072E+16</v>
      </c>
    </row>
    <row r="93" spans="1:2" x14ac:dyDescent="0.2">
      <c r="A93" s="10"/>
    </row>
    <row r="94" spans="1:2" x14ac:dyDescent="0.2">
      <c r="A94" s="10"/>
    </row>
    <row r="95" spans="1:2" x14ac:dyDescent="0.2">
      <c r="A95" s="10"/>
    </row>
    <row r="96" spans="1:2" x14ac:dyDescent="0.2">
      <c r="A96" s="10"/>
    </row>
    <row r="97" spans="1:1" x14ac:dyDescent="0.2">
      <c r="A97" s="10"/>
    </row>
    <row r="98" spans="1:1" x14ac:dyDescent="0.2">
      <c r="A98" s="10"/>
    </row>
    <row r="99" spans="1:1" x14ac:dyDescent="0.2">
      <c r="A99" s="10"/>
    </row>
    <row r="100" spans="1:1" x14ac:dyDescent="0.2">
      <c r="A100" s="10"/>
    </row>
    <row r="101" spans="1:1" x14ac:dyDescent="0.2">
      <c r="A101" s="10"/>
    </row>
    <row r="102" spans="1:1" x14ac:dyDescent="0.2">
      <c r="A102" s="10"/>
    </row>
    <row r="103" spans="1:1" x14ac:dyDescent="0.2">
      <c r="A103" s="10"/>
    </row>
    <row r="104" spans="1:1" x14ac:dyDescent="0.2">
      <c r="A104" s="10"/>
    </row>
    <row r="105" spans="1:1" x14ac:dyDescent="0.2">
      <c r="A105" s="10"/>
    </row>
    <row r="106" spans="1:1" x14ac:dyDescent="0.2">
      <c r="A106" s="10"/>
    </row>
    <row r="107" spans="1:1" x14ac:dyDescent="0.2">
      <c r="A107" s="10"/>
    </row>
    <row r="108" spans="1:1" x14ac:dyDescent="0.2">
      <c r="A108" s="10"/>
    </row>
    <row r="109" spans="1:1" x14ac:dyDescent="0.2">
      <c r="A109" s="10"/>
    </row>
    <row r="110" spans="1:1" x14ac:dyDescent="0.2">
      <c r="A110" s="10"/>
    </row>
    <row r="111" spans="1:1" x14ac:dyDescent="0.2">
      <c r="A111" s="10"/>
    </row>
    <row r="112" spans="1:1" x14ac:dyDescent="0.2">
      <c r="A112" s="10"/>
    </row>
    <row r="113" spans="1:1" x14ac:dyDescent="0.2">
      <c r="A113" s="10"/>
    </row>
    <row r="114" spans="1:1" x14ac:dyDescent="0.2">
      <c r="A114" s="10"/>
    </row>
    <row r="115" spans="1:1" x14ac:dyDescent="0.2">
      <c r="A115" s="10"/>
    </row>
    <row r="116" spans="1:1" x14ac:dyDescent="0.2">
      <c r="A116" s="10"/>
    </row>
    <row r="117" spans="1:1" x14ac:dyDescent="0.2">
      <c r="A117" s="10"/>
    </row>
    <row r="118" spans="1:1" x14ac:dyDescent="0.2">
      <c r="A118" s="10"/>
    </row>
    <row r="119" spans="1:1" x14ac:dyDescent="0.2">
      <c r="A119" s="10"/>
    </row>
    <row r="120" spans="1:1" x14ac:dyDescent="0.2">
      <c r="A120" s="10"/>
    </row>
    <row r="121" spans="1:1" x14ac:dyDescent="0.2">
      <c r="A121" s="10"/>
    </row>
    <row r="122" spans="1:1" x14ac:dyDescent="0.2">
      <c r="A122" s="10"/>
    </row>
    <row r="123" spans="1:1" x14ac:dyDescent="0.2">
      <c r="A123" s="10"/>
    </row>
  </sheetData>
  <phoneticPr fontId="1" type="noConversion"/>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Sky Brightness at Observatory</vt:lpstr>
      <vt:lpstr>Observatory vs New Mexico Skies</vt:lpstr>
      <vt:lpstr>Charts</vt:lpstr>
      <vt:lpstr>Airmass</vt:lpstr>
    </vt:vector>
  </TitlesOfParts>
  <Company>home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Svend O Freytag</dc:creator>
  <cp:lastModifiedBy>Svend Freytag</cp:lastModifiedBy>
  <dcterms:created xsi:type="dcterms:W3CDTF">2012-03-19T23:01:37Z</dcterms:created>
  <dcterms:modified xsi:type="dcterms:W3CDTF">2026-01-19T16:17:58Z</dcterms:modified>
</cp:coreProperties>
</file>